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ss210078\e財政第２班\24_財政事情・財政分析\07_財政状況資料集（H22決算～）\R5年度決算\05_市町回答（１回目）\26 南伊勢町○\"/>
    </mc:Choice>
  </mc:AlternateContent>
  <xr:revisionPtr revIDLastSave="0" documentId="13_ncr:1_{7E2AA240-E356-4333-B8DA-F86665B5F274}" xr6:coauthVersionLast="47" xr6:coauthVersionMax="47" xr10:uidLastSave="{00000000-0000-0000-0000-000000000000}"/>
  <bookViews>
    <workbookView xWindow="3820" yWindow="340" windowWidth="14400" windowHeight="817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88" i="12" l="1"/>
  <c r="AP88" i="12"/>
  <c r="AF88" i="12"/>
  <c r="AU63" i="12"/>
  <c r="AP63" i="12"/>
  <c r="AF70" i="12"/>
  <c r="AA70" i="12"/>
  <c r="AF68" i="12"/>
  <c r="AA68" i="12"/>
  <c r="AF76" i="12"/>
  <c r="AF74" i="12" s="1"/>
  <c r="AA76" i="12"/>
  <c r="V76" i="12"/>
  <c r="Q76" i="12"/>
  <c r="AK74" i="12"/>
  <c r="AA74" i="12"/>
  <c r="V74" i="12"/>
  <c r="Q74" i="12"/>
  <c r="AU31" i="12" l="1"/>
  <c r="AU33" i="12"/>
  <c r="AU34" i="12"/>
  <c r="AU32" i="12"/>
  <c r="AA83" i="12" l="1"/>
  <c r="AF83" i="12"/>
  <c r="V83" i="12"/>
  <c r="Q83" i="12"/>
  <c r="AA80" i="12"/>
  <c r="AF80" i="12"/>
  <c r="V80" i="12"/>
  <c r="Q80" i="12"/>
  <c r="AK71" i="12"/>
  <c r="AK73" i="12"/>
  <c r="AK68" i="12"/>
  <c r="AK70" i="12"/>
  <c r="AF73" i="12"/>
  <c r="AF71" i="12" s="1"/>
  <c r="V68" i="12"/>
  <c r="V70" i="12"/>
  <c r="Q68" i="12"/>
  <c r="Q70" i="12"/>
  <c r="AA71" i="12"/>
  <c r="AA73" i="12"/>
  <c r="V73" i="12"/>
  <c r="V71" i="12" s="1"/>
  <c r="Q73" i="12"/>
  <c r="Q71" i="12" s="1"/>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C35" i="10"/>
  <c r="CO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BE34" i="10"/>
  <c r="BE35" i="10" s="1"/>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<sst xmlns="http://schemas.openxmlformats.org/spreadsheetml/2006/main" count="1133" uniqueCount="572">
  <si>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</si>
  <si>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</si>
  <si>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</si>
  <si>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</si>
  <si>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</si>
  <si>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</si>
  <si>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</si>
  <si>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</si>
  <si>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</si>
  <si>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</si>
  <si>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</si>
  <si>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</si>
  <si>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</si>
  <si>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</si>
  <si>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</si>
  <si>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</si>
  <si>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</si>
  <si>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</si>
  <si>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</si>
  <si>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</si>
  <si>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</si>
  <si>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</si>
  <si>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</si>
  <si>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</si>
  <si>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</si>
  <si>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</si>
  <si>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</si>
  <si>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</si>
  <si>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</si>
  <si>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</si>
  <si>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</si>
  <si>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</si>
  <si>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</si>
  <si>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</si>
  <si>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</si>
  <si>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</si>
  <si>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</si>
  <si>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</si>
  <si>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</si>
  <si>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</si>
  <si>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</si>
  <si>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</si>
  <si>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</si>
  <si>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</si>
  <si>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</si>
  <si>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</si>
  <si>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</si>
  <si>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</si>
  <si>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</si>
  <si>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</si>
  <si>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</si>
  <si>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</si>
  <si>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</si>
  <si>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</si>
  <si>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</si>
  <si>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</si>
  <si>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</si>
  <si>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</si>
  <si>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</si>
  <si>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</si>
  <si>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</si>
  <si>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</si>
  <si>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</si>
  <si>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</si>
  <si>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</si>
  <si>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</si>
  <si>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</si>
  <si>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</si>
  <si>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</si>
  <si>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</si>
  <si>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</si>
  <si>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</si>
  <si>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</si>
  <si>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</si>
  <si>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</si>
  <si>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</si>
  <si>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</si>
  <si>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</si>
  <si>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</si>
  <si>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</si>
  <si>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</si>
  <si>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</si>
  <si>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</si>
  <si>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</si>
  <si>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</si>
  <si>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</si>
  <si>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</si>
  <si>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</si>
  <si>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</si>
  <si>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</si>
  <si>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</si>
  <si>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</si>
  <si>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</si>
  <si>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</si>
  <si>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南伊勢町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</si>
  <si>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</si>
  <si>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</si>
  <si>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</si>
  <si>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</si>
  <si>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</si>
  <si>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</si>
  <si>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</si>
  <si>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</si>
  <si>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</si>
  <si>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</si>
  <si>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</si>
  <si>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</si>
  <si>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</si>
  <si>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</si>
  <si>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</si>
  <si>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</si>
  <si>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</si>
  <si>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</si>
  <si>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</si>
  <si>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</si>
  <si>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</si>
  <si>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</si>
  <si>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</si>
  <si>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</si>
  <si>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</si>
  <si>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</si>
  <si>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</si>
  <si>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</si>
  <si>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</si>
  <si>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</si>
  <si>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</si>
  <si>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</si>
  <si>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</si>
  <si>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</si>
  <si>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</si>
  <si>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</si>
  <si>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</si>
  <si>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</si>
  <si>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</si>
  <si>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</si>
  <si>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</si>
  <si>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</si>
  <si>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</si>
  <si>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</si>
  <si>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</si>
  <si>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</si>
  <si>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</si>
  <si>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6"/>
  </si>
  <si>
    <t>公共浄化槽事業特別会計</t>
    <phoneticPr fontId="5"/>
  </si>
  <si>
    <t>うち日本人(％)</t>
    <phoneticPr fontId="5"/>
  </si>
  <si>
    <t>-2.9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</si>
  <si>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</si>
  <si>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</si>
  <si>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</si>
  <si>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</si>
  <si>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</si>
  <si>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</si>
  <si>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</si>
  <si>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</si>
  <si>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</si>
  <si>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</si>
  <si>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</si>
  <si>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</si>
  <si>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</si>
  <si>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</si>
  <si>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</si>
  <si>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</si>
  <si>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</si>
  <si>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</si>
  <si>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</si>
  <si>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</si>
  <si>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</si>
  <si>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</si>
  <si>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</si>
  <si>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</si>
  <si>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</si>
  <si>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</si>
  <si>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</si>
  <si>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</si>
  <si>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</si>
  <si>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</si>
  <si>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</si>
  <si>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</si>
  <si>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</si>
  <si>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</si>
  <si>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</si>
  <si>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</si>
  <si>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</si>
  <si>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</si>
  <si>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</si>
  <si>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</si>
  <si>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</si>
  <si>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</si>
  <si>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</si>
  <si>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</si>
  <si>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</si>
  <si>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</si>
  <si>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</si>
  <si>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</si>
  <si>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</si>
  <si>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</si>
  <si>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</si>
  <si>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</si>
  <si>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</si>
  <si>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</si>
  <si>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</si>
  <si>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</si>
  <si>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</si>
  <si>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</si>
  <si>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三重県南伊勢町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</si>
  <si>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</si>
  <si>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</si>
  <si>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</si>
  <si>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</si>
  <si>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</si>
  <si>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</si>
  <si>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</si>
  <si>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</si>
  <si>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</si>
  <si>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</si>
  <si>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</si>
  <si>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</si>
  <si>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</si>
  <si>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</si>
  <si>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</si>
  <si>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</si>
  <si>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</si>
  <si>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</si>
  <si>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</si>
  <si>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</si>
  <si>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</si>
  <si>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</si>
  <si>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</si>
  <si>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</si>
  <si>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</si>
  <si>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</si>
  <si>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</si>
  <si>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</si>
  <si>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</si>
  <si>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</si>
  <si>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</si>
  <si>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</si>
  <si>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</si>
  <si>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</si>
  <si>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</si>
  <si>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</si>
  <si>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</si>
  <si>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</si>
  <si>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</si>
  <si>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</si>
  <si>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</si>
  <si>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</si>
  <si>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</si>
  <si>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</si>
  <si>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</si>
  <si>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</si>
  <si>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</si>
  <si>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</si>
  <si>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</si>
  <si>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</si>
  <si>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</si>
  <si>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</si>
  <si>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</si>
  <si>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</si>
  <si>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</si>
  <si>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</si>
  <si>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</si>
  <si>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</si>
  <si>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</si>
  <si>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</si>
  <si>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</si>
  <si>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</si>
  <si>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</si>
  <si>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</si>
  <si>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</si>
  <si>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</si>
  <si>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</si>
  <si>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</si>
  <si>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</si>
  <si>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</si>
  <si>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</si>
  <si>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</si>
  <si>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</si>
  <si>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</si>
  <si>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</si>
  <si>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</si>
  <si>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</si>
  <si>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</si>
  <si>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</si>
  <si>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</si>
  <si>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</si>
  <si>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</si>
  <si>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</si>
  <si>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</si>
  <si>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</si>
  <si>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</si>
  <si>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</si>
  <si>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</si>
  <si>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</si>
  <si>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</si>
  <si>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</si>
  <si>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</si>
  <si>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</si>
  <si>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</si>
  <si>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</si>
  <si>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</si>
  <si>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</si>
  <si>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</si>
  <si>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</si>
  <si>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</si>
  <si>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</si>
  <si>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</si>
  <si>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</si>
  <si>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</si>
  <si>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</si>
  <si>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</si>
  <si>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</si>
  <si>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</si>
  <si>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</si>
  <si>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</si>
  <si>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</si>
  <si>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</si>
  <si>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</si>
  <si>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</si>
  <si>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</si>
  <si>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</si>
  <si>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</si>
  <si>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</si>
  <si>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</si>
  <si>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</si>
  <si>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</si>
  <si>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</si>
  <si>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</si>
  <si>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</si>
  <si>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</si>
  <si>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</si>
  <si>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</si>
  <si>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</si>
  <si>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</si>
  <si>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</si>
  <si>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</si>
  <si>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</si>
  <si>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</si>
  <si>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</si>
  <si>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</si>
  <si>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</si>
  <si>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</si>
  <si>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</si>
  <si>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</si>
  <si>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</si>
  <si>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</si>
  <si>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</si>
  <si>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</si>
  <si>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</si>
  <si>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</si>
  <si>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</si>
  <si>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</si>
  <si>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</si>
  <si>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</si>
  <si>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</si>
  <si>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三重県南伊勢町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</si>
  <si>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</si>
  <si>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</si>
  <si>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</si>
  <si>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</si>
  <si>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</si>
  <si>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</si>
  <si>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</si>
  <si>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</si>
  <si>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</si>
  <si>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</si>
  <si>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</si>
  <si>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</si>
  <si>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</si>
  <si>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</si>
  <si>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</si>
  <si>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</si>
  <si>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</si>
  <si>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</si>
  <si>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</si>
  <si>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</si>
  <si>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</si>
  <si>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</si>
  <si>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</si>
  <si>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</si>
  <si>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</si>
  <si>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</si>
  <si>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</si>
  <si>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</si>
  <si>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</si>
  <si>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</si>
  <si>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</si>
  <si>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</si>
  <si>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</si>
  <si>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</si>
  <si>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</si>
  <si>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</si>
  <si>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病院事業会計</t>
    <phoneticPr fontId="5"/>
  </si>
  <si>
    <t>法適用企業</t>
    <phoneticPr fontId="5"/>
  </si>
  <si>
    <t>水道事業会計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</si>
  <si>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</si>
  <si>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</si>
  <si>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</si>
  <si>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</si>
  <si>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</si>
  <si>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</si>
  <si>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</si>
  <si>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</si>
  <si>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</si>
  <si>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</si>
  <si>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</si>
  <si>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</si>
  <si>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</si>
  <si>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</si>
  <si>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</si>
  <si>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</si>
  <si>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</si>
  <si>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</si>
  <si>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</si>
  <si>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</si>
  <si>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</si>
  <si>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</si>
  <si>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</si>
  <si>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</si>
  <si>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</si>
  <si>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</si>
  <si>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</si>
  <si>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</si>
  <si>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</si>
  <si>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</si>
  <si>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</si>
  <si>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</si>
  <si>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</si>
  <si>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</si>
  <si>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</si>
  <si>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</si>
  <si>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</si>
  <si>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</si>
  <si>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</si>
  <si>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</si>
  <si>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</si>
  <si>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</si>
  <si>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</si>
  <si>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</si>
  <si>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</si>
  <si>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</si>
  <si>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</si>
  <si>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</si>
  <si>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</si>
  <si>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</si>
  <si>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</si>
  <si>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</si>
  <si>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</si>
  <si>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</si>
  <si>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</si>
  <si>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</si>
  <si>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</si>
  <si>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</si>
  <si>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</si>
  <si>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</si>
  <si>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</si>
  <si>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</si>
  <si>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</si>
  <si>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</si>
  <si>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</si>
  <si>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</si>
  <si>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</si>
  <si>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</si>
  <si>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</si>
  <si>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</si>
  <si>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</si>
  <si>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</si>
  <si>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</si>
  <si>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</si>
  <si>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</si>
  <si>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</si>
  <si>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</si>
  <si>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</si>
  <si>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</si>
  <si>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</si>
  <si>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</si>
  <si>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</si>
  <si>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</si>
  <si>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</si>
  <si>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</si>
  <si>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</si>
  <si>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</si>
  <si>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</si>
  <si>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</si>
  <si>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</si>
  <si>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</si>
  <si>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</si>
  <si>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</si>
  <si>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</si>
  <si>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</si>
  <si>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</si>
  <si>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</si>
  <si>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</si>
  <si>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</si>
  <si>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</si>
  <si>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</si>
  <si>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</si>
  <si>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</si>
  <si>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</si>
  <si>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</si>
  <si>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</si>
  <si>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</si>
  <si>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</si>
  <si>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</si>
  <si>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</si>
  <si>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</si>
  <si>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</si>
  <si>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</si>
  <si>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</si>
  <si>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</si>
  <si>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</si>
  <si>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</si>
  <si>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</si>
  <si>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</si>
  <si>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</si>
  <si>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</si>
  <si>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</si>
  <si>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</si>
  <si>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</si>
  <si>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</si>
  <si>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</si>
  <si>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</si>
  <si>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</si>
  <si>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</si>
  <si>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</si>
  <si>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</si>
  <si>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</si>
  <si>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</si>
  <si>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</si>
  <si>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</si>
  <si>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</si>
  <si>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</si>
  <si>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0.72</t>
  </si>
  <si>
    <t>▲ 4.04</t>
  </si>
  <si>
    <t>▲ 1.67</t>
  </si>
  <si>
    <t>▲ 6.93</t>
  </si>
  <si>
    <t>公共浄化槽事業特別会計</t>
  </si>
  <si>
    <t>▲ 0.04</t>
  </si>
  <si>
    <t>病院事業会計</t>
  </si>
  <si>
    <t>水道事業会計</t>
  </si>
  <si>
    <t>一般会計</t>
  </si>
  <si>
    <t>介護保険特別会計</t>
  </si>
  <si>
    <t>下水道事業特別会計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</si>
  <si>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</si>
  <si>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</si>
  <si>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</si>
  <si>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</si>
  <si>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</si>
  <si>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</si>
  <si>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</si>
  <si>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</si>
  <si>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</si>
  <si>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</si>
  <si>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 xml:space="preserve"> </t>
    <phoneticPr fontId="2"/>
  </si>
  <si>
    <t>わたらい老人福祉施設組合</t>
    <rPh sb="4" eb="6">
      <t>ロウジン</t>
    </rPh>
    <rPh sb="6" eb="8">
      <t>フクシ</t>
    </rPh>
    <rPh sb="8" eb="10">
      <t>シセツ</t>
    </rPh>
    <rPh sb="10" eb="12">
      <t>クミアイ</t>
    </rPh>
    <phoneticPr fontId="11"/>
  </si>
  <si>
    <t>　うち一般会計</t>
    <rPh sb="3" eb="5">
      <t>イッパン</t>
    </rPh>
    <rPh sb="5" eb="7">
      <t>カイケイ</t>
    </rPh>
    <phoneticPr fontId="11"/>
  </si>
  <si>
    <t>　うち特別会計</t>
    <rPh sb="3" eb="5">
      <t>トクベツ</t>
    </rPh>
    <rPh sb="5" eb="7">
      <t>カイケイ</t>
    </rPh>
    <phoneticPr fontId="11"/>
  </si>
  <si>
    <t>志摩広域行政組合</t>
    <rPh sb="0" eb="2">
      <t>シマ</t>
    </rPh>
    <rPh sb="2" eb="4">
      <t>コウイキ</t>
    </rPh>
    <rPh sb="4" eb="6">
      <t>ギョウセイ</t>
    </rPh>
    <rPh sb="6" eb="8">
      <t>クミアイ</t>
    </rPh>
    <phoneticPr fontId="11"/>
  </si>
  <si>
    <t>三重県市町総合事務組合</t>
    <rPh sb="0" eb="3">
      <t>ミエケン</t>
    </rPh>
    <rPh sb="3" eb="4">
      <t>シ</t>
    </rPh>
    <rPh sb="4" eb="5">
      <t>マチ</t>
    </rPh>
    <rPh sb="5" eb="7">
      <t>ソウゴウ</t>
    </rPh>
    <rPh sb="7" eb="9">
      <t>ジム</t>
    </rPh>
    <rPh sb="9" eb="11">
      <t>クミアイ</t>
    </rPh>
    <phoneticPr fontId="11"/>
  </si>
  <si>
    <t>紀勢地区広域消防組合</t>
    <rPh sb="0" eb="2">
      <t>キセイ</t>
    </rPh>
    <rPh sb="2" eb="4">
      <t>チク</t>
    </rPh>
    <rPh sb="4" eb="6">
      <t>コウイキ</t>
    </rPh>
    <rPh sb="6" eb="8">
      <t>ショウボウ</t>
    </rPh>
    <rPh sb="8" eb="10">
      <t>クミアイ</t>
    </rPh>
    <phoneticPr fontId="11"/>
  </si>
  <si>
    <t>鳥羽志勢広域連合</t>
    <rPh sb="0" eb="2">
      <t>トバ</t>
    </rPh>
    <rPh sb="2" eb="3">
      <t>シ</t>
    </rPh>
    <rPh sb="3" eb="4">
      <t>セイ</t>
    </rPh>
    <rPh sb="4" eb="6">
      <t>コウイキ</t>
    </rPh>
    <rPh sb="6" eb="8">
      <t>レンゴウ</t>
    </rPh>
    <phoneticPr fontId="11"/>
  </si>
  <si>
    <t>度会広域連合</t>
    <rPh sb="0" eb="2">
      <t>ワタライ</t>
    </rPh>
    <rPh sb="2" eb="4">
      <t>コウイキ</t>
    </rPh>
    <rPh sb="4" eb="6">
      <t>レンゴウ</t>
    </rPh>
    <phoneticPr fontId="11"/>
  </si>
  <si>
    <t>三重地方税管理回収機構</t>
    <rPh sb="0" eb="2">
      <t>ミエ</t>
    </rPh>
    <rPh sb="2" eb="5">
      <t>チホウゼイ</t>
    </rPh>
    <rPh sb="5" eb="7">
      <t>カンリ</t>
    </rPh>
    <rPh sb="7" eb="9">
      <t>カイシュウ</t>
    </rPh>
    <rPh sb="9" eb="11">
      <t>キコウ</t>
    </rPh>
    <phoneticPr fontId="11"/>
  </si>
  <si>
    <t>三重県後期高齢者医療広域連合</t>
    <rPh sb="0" eb="3">
      <t>ミエケン</t>
    </rPh>
    <rPh sb="3" eb="5">
      <t>コウキ</t>
    </rPh>
    <rPh sb="5" eb="8">
      <t>コウレイシャ</t>
    </rPh>
    <rPh sb="8" eb="10">
      <t>イリョウ</t>
    </rPh>
    <rPh sb="10" eb="12">
      <t>コウイキ</t>
    </rPh>
    <rPh sb="12" eb="14">
      <t>レンゴウ</t>
    </rPh>
    <phoneticPr fontId="11"/>
  </si>
  <si>
    <t>志摩市消防本部（旧志摩広域消防組合分）</t>
    <rPh sb="0" eb="3">
      <t>シマシ</t>
    </rPh>
    <rPh sb="3" eb="5">
      <t>ショウボウ</t>
    </rPh>
    <rPh sb="5" eb="7">
      <t>ホンブ</t>
    </rPh>
    <rPh sb="8" eb="9">
      <t>キュウ</t>
    </rPh>
    <rPh sb="9" eb="11">
      <t>シマ</t>
    </rPh>
    <rPh sb="11" eb="13">
      <t>コウイキ</t>
    </rPh>
    <rPh sb="13" eb="15">
      <t>ショウボウ</t>
    </rPh>
    <rPh sb="15" eb="17">
      <t>クミアイ</t>
    </rPh>
    <rPh sb="17" eb="18">
      <t>ブン</t>
    </rPh>
    <phoneticPr fontId="2"/>
  </si>
  <si>
    <t>-</t>
    <phoneticPr fontId="2"/>
  </si>
  <si>
    <t>-</t>
    <phoneticPr fontId="2"/>
  </si>
  <si>
    <t>地域振興基金</t>
    <rPh sb="0" eb="2">
      <t>チイキ</t>
    </rPh>
    <rPh sb="2" eb="4">
      <t>シンコウ</t>
    </rPh>
    <rPh sb="4" eb="6">
      <t>キキン</t>
    </rPh>
    <phoneticPr fontId="5"/>
  </si>
  <si>
    <t>医療施設整備基金</t>
    <rPh sb="0" eb="2">
      <t>イリョウ</t>
    </rPh>
    <rPh sb="2" eb="4">
      <t>シセツ</t>
    </rPh>
    <rPh sb="4" eb="6">
      <t>セイビ</t>
    </rPh>
    <rPh sb="6" eb="8">
      <t>キキン</t>
    </rPh>
    <phoneticPr fontId="5"/>
  </si>
  <si>
    <t>医療対策特別基金</t>
    <rPh sb="0" eb="2">
      <t>イリョウ</t>
    </rPh>
    <rPh sb="2" eb="4">
      <t>タイサク</t>
    </rPh>
    <rPh sb="4" eb="6">
      <t>トクベツ</t>
    </rPh>
    <rPh sb="6" eb="8">
      <t>キキン</t>
    </rPh>
    <phoneticPr fontId="5"/>
  </si>
  <si>
    <t>森林環境譲与税基金</t>
    <rPh sb="0" eb="2">
      <t>シンリン</t>
    </rPh>
    <rPh sb="2" eb="4">
      <t>カンキョウ</t>
    </rPh>
    <rPh sb="4" eb="6">
      <t>ジョウヨ</t>
    </rPh>
    <rPh sb="6" eb="7">
      <t>ゼイ</t>
    </rPh>
    <rPh sb="7" eb="9">
      <t>キキン</t>
    </rPh>
    <phoneticPr fontId="5"/>
  </si>
  <si>
    <t>ふるさと応援基金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</si>
</sst>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118252</c:v>
                </c:pt>
                <c:pt idx="1">
                  <c:v>120302</c:v>
                </c:pt>
                <c:pt idx="2">
                  <c:v>114841</c:v>
                </c:pt>
                <c:pt idx="3">
                  <c:v>124145</c:v>
                </c:pt>
                <c:pt idx="4">
                  <c:v>131480</c:v>
                </c:pt>
              </c:numCache>
            </c:numRef>
          </c:val>
          <c:smooth val="0"/>
          <c:extLst>
            <c:ext xmlns:c16="http://schemas.microsoft.com/office/drawing/2014/chart" uri="{C3380CC4-5D6E-409C-BE32-E72D297353CC}">
              <c16:uniqueId val="{00000000-45E8-4531-909C-9F4573B0095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109790</c:v>
                </c:pt>
                <c:pt idx="1">
                  <c:v>151676</c:v>
                </c:pt>
                <c:pt idx="2">
                  <c:v>135718</c:v>
                </c:pt>
                <c:pt idx="3">
                  <c:v>150758</c:v>
                </c:pt>
                <c:pt idx="4">
                  <c:v>147502</c:v>
                </c:pt>
              </c:numCache>
            </c:numRef>
          </c:val>
          <c:smooth val="0"/>
          <c:extLst>
            <c:ext xmlns:c16="http://schemas.microsoft.com/office/drawing/2014/chart" uri="{C3380CC4-5D6E-409C-BE32-E72D297353CC}">
              <c16:uniqueId val="{00000001-45E8-4531-909C-9F4573B0095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2.78</c:v>
                </c:pt>
                <c:pt idx="1">
                  <c:v>3.18</c:v>
                </c:pt>
                <c:pt idx="2">
                  <c:v>6.4</c:v>
                </c:pt>
                <c:pt idx="3">
                  <c:v>4.9800000000000004</c:v>
                </c:pt>
                <c:pt idx="4">
                  <c:v>3.39</c:v>
                </c:pt>
              </c:numCache>
            </c:numRef>
          </c:val>
          <c:extLst>
            <c:ext xmlns:c16="http://schemas.microsoft.com/office/drawing/2014/chart" uri="{C3380CC4-5D6E-409C-BE32-E72D297353CC}">
              <c16:uniqueId val="{00000000-BBAA-49D7-9C35-49022AFE069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29.15</c:v>
                </c:pt>
                <c:pt idx="1">
                  <c:v>23.49</c:v>
                </c:pt>
                <c:pt idx="2">
                  <c:v>28.21</c:v>
                </c:pt>
                <c:pt idx="3">
                  <c:v>29.31</c:v>
                </c:pt>
                <c:pt idx="4">
                  <c:v>23.94</c:v>
                </c:pt>
              </c:numCache>
            </c:numRef>
          </c:val>
          <c:extLst>
            <c:ext xmlns:c16="http://schemas.microsoft.com/office/drawing/2014/chart" uri="{C3380CC4-5D6E-409C-BE32-E72D297353CC}">
              <c16:uniqueId val="{00000001-BBAA-49D7-9C35-49022AFE069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-0.72</c:v>
                </c:pt>
                <c:pt idx="1">
                  <c:v>-4.04</c:v>
                </c:pt>
                <c:pt idx="2">
                  <c:v>9.42</c:v>
                </c:pt>
                <c:pt idx="3">
                  <c:v>-1.67</c:v>
                </c:pt>
                <c:pt idx="4">
                  <c:v>-6.93</c:v>
                </c:pt>
              </c:numCache>
            </c:numRef>
          </c:val>
          <c:smooth val="0"/>
          <c:extLst>
            <c:ext xmlns:c16="http://schemas.microsoft.com/office/drawing/2014/chart" uri="{C3380CC4-5D6E-409C-BE32-E72D297353CC}">
              <c16:uniqueId val="{00000002-BBAA-49D7-9C35-49022AFE069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22F-45DE-B8CA-FCEFD710322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22F-45DE-B8CA-FCEFD710322A}"/>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0.09</c:v>
                </c:pt>
                <c:pt idx="2">
                  <c:v>#N/A</c:v>
                </c:pt>
                <c:pt idx="3">
                  <c:v>0.16</c:v>
                </c:pt>
                <c:pt idx="4">
                  <c:v>#N/A</c:v>
                </c:pt>
                <c:pt idx="5">
                  <c:v>7.0000000000000007E-2</c:v>
                </c:pt>
                <c:pt idx="6">
                  <c:v>#N/A</c:v>
                </c:pt>
                <c:pt idx="7">
                  <c:v>0.08</c:v>
                </c:pt>
                <c:pt idx="8">
                  <c:v>#N/A</c:v>
                </c:pt>
                <c:pt idx="9">
                  <c:v>0.09</c:v>
                </c:pt>
              </c:numCache>
            </c:numRef>
          </c:val>
          <c:extLst>
            <c:ext xmlns:c16="http://schemas.microsoft.com/office/drawing/2014/chart" uri="{C3380CC4-5D6E-409C-BE32-E72D297353CC}">
              <c16:uniqueId val="{00000002-D22F-45DE-B8CA-FCEFD710322A}"/>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0.11</c:v>
                </c:pt>
                <c:pt idx="2">
                  <c:v>#N/A</c:v>
                </c:pt>
                <c:pt idx="3">
                  <c:v>0.73</c:v>
                </c:pt>
                <c:pt idx="4">
                  <c:v>#N/A</c:v>
                </c:pt>
                <c:pt idx="5">
                  <c:v>1.01</c:v>
                </c:pt>
                <c:pt idx="6">
                  <c:v>#N/A</c:v>
                </c:pt>
                <c:pt idx="7">
                  <c:v>0.57999999999999996</c:v>
                </c:pt>
                <c:pt idx="8">
                  <c:v>#N/A</c:v>
                </c:pt>
                <c:pt idx="9">
                  <c:v>0.57999999999999996</c:v>
                </c:pt>
              </c:numCache>
            </c:numRef>
          </c:val>
          <c:extLst>
            <c:ext xmlns:c16="http://schemas.microsoft.com/office/drawing/2014/chart" uri="{C3380CC4-5D6E-409C-BE32-E72D297353CC}">
              <c16:uniqueId val="{00000003-D22F-45DE-B8CA-FCEFD710322A}"/>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1.27</c:v>
                </c:pt>
              </c:numCache>
            </c:numRef>
          </c:val>
          <c:extLst>
            <c:ext xmlns:c16="http://schemas.microsoft.com/office/drawing/2014/chart" uri="{C3380CC4-5D6E-409C-BE32-E72D297353CC}">
              <c16:uniqueId val="{00000004-D22F-45DE-B8CA-FCEFD710322A}"/>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1.66</c:v>
                </c:pt>
                <c:pt idx="2">
                  <c:v>#N/A</c:v>
                </c:pt>
                <c:pt idx="3">
                  <c:v>1.36</c:v>
                </c:pt>
                <c:pt idx="4">
                  <c:v>#N/A</c:v>
                </c:pt>
                <c:pt idx="5">
                  <c:v>2</c:v>
                </c:pt>
                <c:pt idx="6">
                  <c:v>#N/A</c:v>
                </c:pt>
                <c:pt idx="7">
                  <c:v>1.53</c:v>
                </c:pt>
                <c:pt idx="8">
                  <c:v>#N/A</c:v>
                </c:pt>
                <c:pt idx="9">
                  <c:v>1.86</c:v>
                </c:pt>
              </c:numCache>
            </c:numRef>
          </c:val>
          <c:extLst>
            <c:ext xmlns:c16="http://schemas.microsoft.com/office/drawing/2014/chart" uri="{C3380CC4-5D6E-409C-BE32-E72D297353CC}">
              <c16:uniqueId val="{00000005-D22F-45DE-B8CA-FCEFD710322A}"/>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2.77</c:v>
                </c:pt>
                <c:pt idx="2">
                  <c:v>#N/A</c:v>
                </c:pt>
                <c:pt idx="3">
                  <c:v>3.18</c:v>
                </c:pt>
                <c:pt idx="4">
                  <c:v>#N/A</c:v>
                </c:pt>
                <c:pt idx="5">
                  <c:v>6.39</c:v>
                </c:pt>
                <c:pt idx="6">
                  <c:v>#N/A</c:v>
                </c:pt>
                <c:pt idx="7">
                  <c:v>4.97</c:v>
                </c:pt>
                <c:pt idx="8">
                  <c:v>#N/A</c:v>
                </c:pt>
                <c:pt idx="9">
                  <c:v>3.38</c:v>
                </c:pt>
              </c:numCache>
            </c:numRef>
          </c:val>
          <c:extLst>
            <c:ext xmlns:c16="http://schemas.microsoft.com/office/drawing/2014/chart" uri="{C3380CC4-5D6E-409C-BE32-E72D297353CC}">
              <c16:uniqueId val="{00000006-D22F-45DE-B8CA-FCEFD710322A}"/>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2.58</c:v>
                </c:pt>
                <c:pt idx="2">
                  <c:v>#N/A</c:v>
                </c:pt>
                <c:pt idx="3">
                  <c:v>3.08</c:v>
                </c:pt>
                <c:pt idx="4">
                  <c:v>#N/A</c:v>
                </c:pt>
                <c:pt idx="5">
                  <c:v>3.49</c:v>
                </c:pt>
                <c:pt idx="6">
                  <c:v>#N/A</c:v>
                </c:pt>
                <c:pt idx="7">
                  <c:v>3.87</c:v>
                </c:pt>
                <c:pt idx="8">
                  <c:v>#N/A</c:v>
                </c:pt>
                <c:pt idx="9">
                  <c:v>4.2300000000000004</c:v>
                </c:pt>
              </c:numCache>
            </c:numRef>
          </c:val>
          <c:extLst>
            <c:ext xmlns:c16="http://schemas.microsoft.com/office/drawing/2014/chart" uri="{C3380CC4-5D6E-409C-BE32-E72D297353CC}">
              <c16:uniqueId val="{00000007-D22F-45DE-B8CA-FCEFD710322A}"/>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2.92</c:v>
                </c:pt>
                <c:pt idx="2">
                  <c:v>#N/A</c:v>
                </c:pt>
                <c:pt idx="3">
                  <c:v>2.5299999999999998</c:v>
                </c:pt>
                <c:pt idx="4">
                  <c:v>#N/A</c:v>
                </c:pt>
                <c:pt idx="5">
                  <c:v>3.25</c:v>
                </c:pt>
                <c:pt idx="6">
                  <c:v>#N/A</c:v>
                </c:pt>
                <c:pt idx="7">
                  <c:v>4.24</c:v>
                </c:pt>
                <c:pt idx="8">
                  <c:v>#N/A</c:v>
                </c:pt>
                <c:pt idx="9">
                  <c:v>5.19</c:v>
                </c:pt>
              </c:numCache>
            </c:numRef>
          </c:val>
          <c:extLst>
            <c:ext xmlns:c16="http://schemas.microsoft.com/office/drawing/2014/chart" uri="{C3380CC4-5D6E-409C-BE32-E72D297353CC}">
              <c16:uniqueId val="{00000008-D22F-45DE-B8CA-FCEFD710322A}"/>
            </c:ext>
          </c:extLst>
        </c:ser>
        <c:ser>
          <c:idx val="9"/>
          <c:order val="9"/>
          <c:tx>
            <c:strRef>
              <c:f>データシート!$A$36</c:f>
              <c:strCache>
                <c:ptCount val="1"/>
                <c:pt idx="0">
                  <c:v>公共浄化槽事業特別会計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c:v>
                </c:pt>
                <c:pt idx="1">
                  <c:v>0</c:v>
                </c:pt>
                <c:pt idx="2">
                  <c:v>0</c:v>
                </c:pt>
                <c:pt idx="3">
                  <c:v>0</c:v>
                </c:pt>
                <c:pt idx="4">
                  <c:v>#N/A</c:v>
                </c:pt>
                <c:pt idx="5">
                  <c:v>0</c:v>
                </c:pt>
                <c:pt idx="6">
                  <c:v>#N/A</c:v>
                </c:pt>
                <c:pt idx="7">
                  <c:v>0</c:v>
                </c:pt>
                <c:pt idx="8">
                  <c:v>0.04</c:v>
                </c:pt>
                <c:pt idx="9">
                  <c:v>#N/A</c:v>
                </c:pt>
              </c:numCache>
            </c:numRef>
          </c:val>
          <c:extLst>
            <c:ext xmlns:c16="http://schemas.microsoft.com/office/drawing/2014/chart" uri="{C3380CC4-5D6E-409C-BE32-E72D297353CC}">
              <c16:uniqueId val="{00000009-D22F-45DE-B8CA-FCEFD710322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1149</c:v>
                </c:pt>
                <c:pt idx="5">
                  <c:v>1173</c:v>
                </c:pt>
                <c:pt idx="8">
                  <c:v>1227</c:v>
                </c:pt>
                <c:pt idx="11">
                  <c:v>1209</c:v>
                </c:pt>
                <c:pt idx="14">
                  <c:v>1207</c:v>
                </c:pt>
              </c:numCache>
            </c:numRef>
          </c:val>
          <c:extLst>
            <c:ext xmlns:c16="http://schemas.microsoft.com/office/drawing/2014/chart" uri="{C3380CC4-5D6E-409C-BE32-E72D297353CC}">
              <c16:uniqueId val="{00000000-3557-4C31-92D9-0F11D0FA0DA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557-4C31-92D9-0F11D0FA0DA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557-4C31-92D9-0F11D0FA0DA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68</c:v>
                </c:pt>
                <c:pt idx="3">
                  <c:v>64</c:v>
                </c:pt>
                <c:pt idx="6">
                  <c:v>35</c:v>
                </c:pt>
                <c:pt idx="9">
                  <c:v>14</c:v>
                </c:pt>
                <c:pt idx="12">
                  <c:v>23</c:v>
                </c:pt>
              </c:numCache>
            </c:numRef>
          </c:val>
          <c:extLst>
            <c:ext xmlns:c16="http://schemas.microsoft.com/office/drawing/2014/chart" uri="{C3380CC4-5D6E-409C-BE32-E72D297353CC}">
              <c16:uniqueId val="{00000003-3557-4C31-92D9-0F11D0FA0DA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401</c:v>
                </c:pt>
                <c:pt idx="3">
                  <c:v>394</c:v>
                </c:pt>
                <c:pt idx="6">
                  <c:v>396</c:v>
                </c:pt>
                <c:pt idx="9">
                  <c:v>362</c:v>
                </c:pt>
                <c:pt idx="12">
                  <c:v>381</c:v>
                </c:pt>
              </c:numCache>
            </c:numRef>
          </c:val>
          <c:extLst>
            <c:ext xmlns:c16="http://schemas.microsoft.com/office/drawing/2014/chart" uri="{C3380CC4-5D6E-409C-BE32-E72D297353CC}">
              <c16:uniqueId val="{00000004-3557-4C31-92D9-0F11D0FA0DA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557-4C31-92D9-0F11D0FA0DA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557-4C31-92D9-0F11D0FA0DA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1173</c:v>
                </c:pt>
                <c:pt idx="3">
                  <c:v>1237</c:v>
                </c:pt>
                <c:pt idx="6">
                  <c:v>1356</c:v>
                </c:pt>
                <c:pt idx="9">
                  <c:v>1363</c:v>
                </c:pt>
                <c:pt idx="12">
                  <c:v>1433</c:v>
                </c:pt>
              </c:numCache>
            </c:numRef>
          </c:val>
          <c:extLst>
            <c:ext xmlns:c16="http://schemas.microsoft.com/office/drawing/2014/chart" uri="{C3380CC4-5D6E-409C-BE32-E72D297353CC}">
              <c16:uniqueId val="{00000007-3557-4C31-92D9-0F11D0FA0DA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493</c:v>
                </c:pt>
                <c:pt idx="2">
                  <c:v>#N/A</c:v>
                </c:pt>
                <c:pt idx="3">
                  <c:v>#N/A</c:v>
                </c:pt>
                <c:pt idx="4">
                  <c:v>522</c:v>
                </c:pt>
                <c:pt idx="5">
                  <c:v>#N/A</c:v>
                </c:pt>
                <c:pt idx="6">
                  <c:v>#N/A</c:v>
                </c:pt>
                <c:pt idx="7">
                  <c:v>560</c:v>
                </c:pt>
                <c:pt idx="8">
                  <c:v>#N/A</c:v>
                </c:pt>
                <c:pt idx="9">
                  <c:v>#N/A</c:v>
                </c:pt>
                <c:pt idx="10">
                  <c:v>530</c:v>
                </c:pt>
                <c:pt idx="11">
                  <c:v>#N/A</c:v>
                </c:pt>
                <c:pt idx="12">
                  <c:v>#N/A</c:v>
                </c:pt>
                <c:pt idx="13">
                  <c:v>630</c:v>
                </c:pt>
                <c:pt idx="14">
                  <c:v>#N/A</c:v>
                </c:pt>
              </c:numCache>
            </c:numRef>
          </c:val>
          <c:smooth val="0"/>
          <c:extLst>
            <c:ext xmlns:c16="http://schemas.microsoft.com/office/drawing/2014/chart" uri="{C3380CC4-5D6E-409C-BE32-E72D297353CC}">
              <c16:uniqueId val="{00000008-3557-4C31-92D9-0F11D0FA0DA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12358</c:v>
                </c:pt>
                <c:pt idx="5">
                  <c:v>12219</c:v>
                </c:pt>
                <c:pt idx="8">
                  <c:v>12108</c:v>
                </c:pt>
                <c:pt idx="11">
                  <c:v>12102</c:v>
                </c:pt>
                <c:pt idx="14">
                  <c:v>11916</c:v>
                </c:pt>
              </c:numCache>
            </c:numRef>
          </c:val>
          <c:extLst>
            <c:ext xmlns:c16="http://schemas.microsoft.com/office/drawing/2014/chart" uri="{C3380CC4-5D6E-409C-BE32-E72D297353CC}">
              <c16:uniqueId val="{00000000-9630-4377-A2C7-303D317362A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124</c:v>
                </c:pt>
                <c:pt idx="5">
                  <c:v>159</c:v>
                </c:pt>
                <c:pt idx="8">
                  <c:v>144</c:v>
                </c:pt>
                <c:pt idx="11">
                  <c:v>136</c:v>
                </c:pt>
                <c:pt idx="14">
                  <c:v>85</c:v>
                </c:pt>
              </c:numCache>
            </c:numRef>
          </c:val>
          <c:extLst>
            <c:ext xmlns:c16="http://schemas.microsoft.com/office/drawing/2014/chart" uri="{C3380CC4-5D6E-409C-BE32-E72D297353CC}">
              <c16:uniqueId val="{00000001-9630-4377-A2C7-303D317362A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4598</c:v>
                </c:pt>
                <c:pt idx="5">
                  <c:v>4213</c:v>
                </c:pt>
                <c:pt idx="8">
                  <c:v>4633</c:v>
                </c:pt>
                <c:pt idx="11">
                  <c:v>4748</c:v>
                </c:pt>
                <c:pt idx="14">
                  <c:v>4262</c:v>
                </c:pt>
              </c:numCache>
            </c:numRef>
          </c:val>
          <c:extLst>
            <c:ext xmlns:c16="http://schemas.microsoft.com/office/drawing/2014/chart" uri="{C3380CC4-5D6E-409C-BE32-E72D297353CC}">
              <c16:uniqueId val="{00000002-9630-4377-A2C7-303D317362A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630-4377-A2C7-303D317362A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630-4377-A2C7-303D317362A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630-4377-A2C7-303D317362A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1912</c:v>
                </c:pt>
                <c:pt idx="3">
                  <c:v>1865</c:v>
                </c:pt>
                <c:pt idx="6">
                  <c:v>1823</c:v>
                </c:pt>
                <c:pt idx="9">
                  <c:v>1733</c:v>
                </c:pt>
                <c:pt idx="12">
                  <c:v>1736</c:v>
                </c:pt>
              </c:numCache>
            </c:numRef>
          </c:val>
          <c:extLst>
            <c:ext xmlns:c16="http://schemas.microsoft.com/office/drawing/2014/chart" uri="{C3380CC4-5D6E-409C-BE32-E72D297353CC}">
              <c16:uniqueId val="{00000006-9630-4377-A2C7-303D317362A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539</c:v>
                </c:pt>
                <c:pt idx="3">
                  <c:v>485</c:v>
                </c:pt>
                <c:pt idx="6">
                  <c:v>444</c:v>
                </c:pt>
                <c:pt idx="9">
                  <c:v>423</c:v>
                </c:pt>
                <c:pt idx="12">
                  <c:v>392</c:v>
                </c:pt>
              </c:numCache>
            </c:numRef>
          </c:val>
          <c:extLst>
            <c:ext xmlns:c16="http://schemas.microsoft.com/office/drawing/2014/chart" uri="{C3380CC4-5D6E-409C-BE32-E72D297353CC}">
              <c16:uniqueId val="{00000007-9630-4377-A2C7-303D317362A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5267</c:v>
                </c:pt>
                <c:pt idx="3">
                  <c:v>5004</c:v>
                </c:pt>
                <c:pt idx="6">
                  <c:v>4843</c:v>
                </c:pt>
                <c:pt idx="9">
                  <c:v>4493</c:v>
                </c:pt>
                <c:pt idx="12">
                  <c:v>4326</c:v>
                </c:pt>
              </c:numCache>
            </c:numRef>
          </c:val>
          <c:extLst>
            <c:ext xmlns:c16="http://schemas.microsoft.com/office/drawing/2014/chart" uri="{C3380CC4-5D6E-409C-BE32-E72D297353CC}">
              <c16:uniqueId val="{00000008-9630-4377-A2C7-303D317362A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630-4377-A2C7-303D317362A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12499</c:v>
                </c:pt>
                <c:pt idx="3">
                  <c:v>12635</c:v>
                </c:pt>
                <c:pt idx="6">
                  <c:v>12629</c:v>
                </c:pt>
                <c:pt idx="9">
                  <c:v>12763</c:v>
                </c:pt>
                <c:pt idx="12">
                  <c:v>12553</c:v>
                </c:pt>
              </c:numCache>
            </c:numRef>
          </c:val>
          <c:extLst>
            <c:ext xmlns:c16="http://schemas.microsoft.com/office/drawing/2014/chart" uri="{C3380CC4-5D6E-409C-BE32-E72D297353CC}">
              <c16:uniqueId val="{0000000A-9630-4377-A2C7-303D317362A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3137</c:v>
                </c:pt>
                <c:pt idx="2">
                  <c:v>#N/A</c:v>
                </c:pt>
                <c:pt idx="3">
                  <c:v>#N/A</c:v>
                </c:pt>
                <c:pt idx="4">
                  <c:v>3399</c:v>
                </c:pt>
                <c:pt idx="5">
                  <c:v>#N/A</c:v>
                </c:pt>
                <c:pt idx="6">
                  <c:v>#N/A</c:v>
                </c:pt>
                <c:pt idx="7">
                  <c:v>2853</c:v>
                </c:pt>
                <c:pt idx="8">
                  <c:v>#N/A</c:v>
                </c:pt>
                <c:pt idx="9">
                  <c:v>#N/A</c:v>
                </c:pt>
                <c:pt idx="10">
                  <c:v>2426</c:v>
                </c:pt>
                <c:pt idx="11">
                  <c:v>#N/A</c:v>
                </c:pt>
                <c:pt idx="12">
                  <c:v>#N/A</c:v>
                </c:pt>
                <c:pt idx="13">
                  <c:v>2745</c:v>
                </c:pt>
                <c:pt idx="14">
                  <c:v>#N/A</c:v>
                </c:pt>
              </c:numCache>
            </c:numRef>
          </c:val>
          <c:smooth val="0"/>
          <c:extLst>
            <c:ext xmlns:c16="http://schemas.microsoft.com/office/drawing/2014/chart" uri="{C3380CC4-5D6E-409C-BE32-E72D297353CC}">
              <c16:uniqueId val="{0000000B-9630-4377-A2C7-303D317362A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1805</c:v>
                </c:pt>
                <c:pt idx="1">
                  <c:v>1806</c:v>
                </c:pt>
                <c:pt idx="2">
                  <c:v>1476</c:v>
                </c:pt>
              </c:numCache>
            </c:numRef>
          </c:val>
          <c:extLst>
            <c:ext xmlns:c16="http://schemas.microsoft.com/office/drawing/2014/chart" uri="{C3380CC4-5D6E-409C-BE32-E72D297353CC}">
              <c16:uniqueId val="{00000000-8B06-4007-863C-B696E4714BF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1985</c:v>
                </c:pt>
                <c:pt idx="1">
                  <c:v>1991</c:v>
                </c:pt>
                <c:pt idx="2">
                  <c:v>1844</c:v>
                </c:pt>
              </c:numCache>
            </c:numRef>
          </c:val>
          <c:extLst>
            <c:ext xmlns:c16="http://schemas.microsoft.com/office/drawing/2014/chart" uri="{C3380CC4-5D6E-409C-BE32-E72D297353CC}">
              <c16:uniqueId val="{00000001-8B06-4007-863C-B696E4714BF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1563</c:v>
                </c:pt>
                <c:pt idx="1">
                  <c:v>1559</c:v>
                </c:pt>
                <c:pt idx="2">
                  <c:v>1421</c:v>
                </c:pt>
              </c:numCache>
            </c:numRef>
          </c:val>
          <c:extLst>
            <c:ext xmlns:c16="http://schemas.microsoft.com/office/drawing/2014/chart" uri="{C3380CC4-5D6E-409C-BE32-E72D297353CC}">
              <c16:uniqueId val="{00000002-8B06-4007-863C-B696E4714BF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三重県南伊勢町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元利償還金については、過去に実施した公共施設の高台移転事業の元金償還が始まったことから上昇傾向にある。</a:t>
          </a:r>
        </a:p>
        <a:p>
          <a:r>
            <a:rPr kumimoji="1" lang="ja-JP" altLang="en-US" sz="1400">
              <a:latin typeface="ＭＳ ゴシック" pitchFamily="49" charset="-128"/>
              <a:ea typeface="ＭＳ ゴシック" pitchFamily="49" charset="-128"/>
            </a:rPr>
            <a:t>　地方債の発行については、交付税措置の大きい、過疎対策事業債、合併特例債、緊急自然災害防止対策事業債などを優先的に選択しているため、算入公債費等の額も上昇傾向にある。</a:t>
          </a:r>
        </a:p>
        <a:p>
          <a:r>
            <a:rPr kumimoji="1" lang="ja-JP" altLang="en-US" sz="1400">
              <a:latin typeface="ＭＳ ゴシック" pitchFamily="49" charset="-128"/>
              <a:ea typeface="ＭＳ ゴシック" pitchFamily="49" charset="-128"/>
            </a:rPr>
            <a:t>　今後は、町立南伊勢病院や統合保育所の元金償還や、小中学校の統廃合事業への着手に伴う新規地方債の発行により、実質公債費比率が伸びる見込みである。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満期一括償還方式は採用していない。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三重県南伊勢町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将来負担額については、これまでの公共施設の高台移転事業等の大型建設事業により高い水準で推移している。地方債現在高について、令和５年度は臨財債を発行しなかったため、減少しているものの、今後、南島地区の小中学校統廃合事業を予定しており、増加していく見込みである。また、退職手当負担見込額については、合併以降の職員数の適正化に取り組んだことや、年齢層の高い職員が多く退職したことにより</a:t>
          </a:r>
          <a:r>
            <a:rPr kumimoji="1" lang="en-US" altLang="ja-JP" sz="1200">
              <a:latin typeface="ＭＳ ゴシック" pitchFamily="49" charset="-128"/>
              <a:ea typeface="ＭＳ ゴシック" pitchFamily="49" charset="-128"/>
            </a:rPr>
            <a:t>R</a:t>
          </a:r>
          <a:r>
            <a:rPr kumimoji="1" lang="ja-JP" altLang="en-US" sz="1200">
              <a:latin typeface="ＭＳ ゴシック" pitchFamily="49" charset="-128"/>
              <a:ea typeface="ＭＳ ゴシック" pitchFamily="49" charset="-128"/>
            </a:rPr>
            <a:t>５年度は微増したものの、減少傾向にある。公営企業債等繰入見込額については、町立病院の建設事業が完了した令和元年度がピークであり、下水道整備事業の償還終了により徐々に減少していくことが予想される。</a:t>
          </a:r>
        </a:p>
        <a:p>
          <a:r>
            <a:rPr kumimoji="1" lang="ja-JP" altLang="en-US" sz="1200">
              <a:latin typeface="ＭＳ ゴシック" pitchFamily="49" charset="-128"/>
              <a:ea typeface="ＭＳ ゴシック" pitchFamily="49" charset="-128"/>
            </a:rPr>
            <a:t>　充当可能基金については、平成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年までは積み立てを行ってきたところであるが、平成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令和元年度には取り崩しているため減少している。今後も、公債費の伸びに応じ、町債管理基金を充当していく予定のため、基金残高は減少見込みである。地方債の発行にあたっては、交付税措置の大きいものを優先的に選択しているため、基準財政需要額算入見込額は伸びていくことが予想される。</a:t>
          </a:r>
        </a:p>
        <a:p>
          <a:r>
            <a:rPr kumimoji="1" lang="ja-JP" altLang="en-US" sz="1200">
              <a:latin typeface="ＭＳ ゴシック" pitchFamily="49" charset="-128"/>
              <a:ea typeface="ＭＳ ゴシック" pitchFamily="49" charset="-128"/>
            </a:rPr>
            <a:t>　今後も地方債の新規発行の抑制、基金の積み増しを行い、健全な財政運営に努める。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三重県南伊勢町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繰越金については、その</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を町債管理基金に積み立てている。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年度は、物価高騰による事業費の増嵩などや普通建設事業への投入などにより、財政調整基金の取り崩し額が大きくなった。</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財政調整基金については、普通交付税の国勢調査人口の見直しによる影響に対応するため、標準財政規模の</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割程度を目安としながらも、できる限り温存に努める。町債管理基金については、これから元金償還のピークを迎えることから計画的に取り崩す。</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地域振興基金については、子育て応援や安心安全対策、新たな地域コミュニティの支援事業などに活用していく。</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地域振興基金：南伊勢町の地域振興及び町民の一体感の醸成を図るための事業の財源</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医療施設整備基金：医療施設を整備するための事業の財源</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医療対策特別基金：過疎地域自立促進特別事業終了後の医療確保対策経費の財源</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森林環境譲与税基金：森林の整備や担い手育成に関する施策の財源</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ふるさと応援基金：ふるさと納税寄附金を原資とした地域振興のための各種施策の財源</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地域振興基金：人口減少、少子高齢化対策などの政策的な事業に充当</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医療施設整備基金：南島メディカルセンター電子カルテの導入事業に充当した </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医療対策特別基金：増減なし</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森林環境譲与税基金：森林整備関係の歳出に充当、森林環境譲与税の交付額全額を積み立てた</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ふるさと応援基金：増減なし</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地域振興基金：人口減少、少子高齢化対策などの政策的な事業に充当</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ふるさと応援基金：寄付の目的に沿った各種事業に充当</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森林環境譲与税基金：森林整備、担い手育成、普及啓発等に充当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年度の国道改良事業に伴う公営住宅の移転事業に係る補償費を積み立てたことにより残高が増えている。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年度は、物価高騰による事業費の増嵩などや普通建設事業への投入などにより取り崩し額が大きくなった。</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普通交付税の国勢調査人口の見直しによる影響に対応するため、標準財政規模の</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割程度を目安としながらも、できる限り温存に努める。また、南海トラフ地震等の災害対応のためにも一定額を確保する。</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年度の決算においては、繰越金の</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を積み立てつつ、公債費の増嵩に対応するため取り崩しも行った。</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各公共施設の高台移転事業の償還開始、南島地区小中学校統廃合事業への着手等を予定していることなどから、今後も公債費は高い水準で推移することが予想される。その償還財源として町債管理基金を活用し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10,926
10,826
241.89
11,013,378
10,743,115
208,739
6,164,106
12,553,107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55.3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は人口減少・少子高齢化が著しく進んでいる。特に、年少人口の減少が極めて大きく、町の活気が失われつつあるばかりか、産業の低迷にも影響を及ぼしていることから、財政基盤が弱く、類似団体の中でも順位が下位になっている。　</a:t>
          </a:r>
        </a:p>
        <a:p>
          <a:r>
            <a:rPr kumimoji="1" lang="ja-JP" altLang="en-US" sz="1300">
              <a:latin typeface="ＭＳ Ｐゴシック" panose="020B0600070205080204" pitchFamily="50" charset="-128"/>
              <a:ea typeface="ＭＳ Ｐゴシック" panose="020B0600070205080204" pitchFamily="50" charset="-128"/>
            </a:rPr>
            <a:t>　人口減少・少子高齢化に歯止めをかけるよう施策・事業を展開するとともに、公共施設の適正配置をはじめとした行政コスト削減を図り、財政基盤の強化に努めていく。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115570</xdr:rowOff>
    </xdr:from>
    <xdr:to>
      <xdr:col>23</xdr:col>
      <xdr:colOff>133350</xdr:colOff>
      <xdr:row>45</xdr:row>
      <xdr:rowOff>90170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11632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62247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90170</xdr:rowOff>
    </xdr:from>
    <xdr:to>
      <xdr:col>24</xdr:col>
      <xdr:colOff>12700</xdr:colOff>
      <xdr:row>45</xdr:row>
      <xdr:rowOff>90170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30497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115570</xdr:rowOff>
    </xdr:from>
    <xdr:to>
      <xdr:col>24</xdr:col>
      <xdr:colOff>12700</xdr:colOff>
      <xdr:row>35</xdr:row>
      <xdr:rowOff>115570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165100</xdr:rowOff>
    </xdr:from>
    <xdr:to>
      <xdr:col>23</xdr:col>
      <xdr:colOff>133350</xdr:colOff>
      <xdr:row>44</xdr:row>
      <xdr:rowOff>165100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708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116840</xdr:rowOff>
    </xdr:from>
    <xdr:to>
      <xdr:col>19</xdr:col>
      <xdr:colOff>133350</xdr:colOff>
      <xdr:row>44</xdr:row>
      <xdr:rowOff>165100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6606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116840</xdr:rowOff>
    </xdr:from>
    <xdr:to>
      <xdr:col>15</xdr:col>
      <xdr:colOff>82550</xdr:colOff>
      <xdr:row>44</xdr:row>
      <xdr:rowOff>116840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116840</xdr:rowOff>
    </xdr:from>
    <xdr:to>
      <xdr:col>11</xdr:col>
      <xdr:colOff>31750</xdr:colOff>
      <xdr:row>44</xdr:row>
      <xdr:rowOff>116840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124460</xdr:rowOff>
    </xdr:from>
    <xdr:to>
      <xdr:col>11</xdr:col>
      <xdr:colOff>82550</xdr:colOff>
      <xdr:row>41</xdr:row>
      <xdr:rowOff>54610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64787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114300</xdr:rowOff>
    </xdr:from>
    <xdr:to>
      <xdr:col>23</xdr:col>
      <xdr:colOff>184150</xdr:colOff>
      <xdr:row>45</xdr:row>
      <xdr:rowOff>44450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10177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114300</xdr:rowOff>
    </xdr:from>
    <xdr:to>
      <xdr:col>19</xdr:col>
      <xdr:colOff>184150</xdr:colOff>
      <xdr:row>45</xdr:row>
      <xdr:rowOff>44450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29227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66040</xdr:rowOff>
    </xdr:from>
    <xdr:to>
      <xdr:col>15</xdr:col>
      <xdr:colOff>133350</xdr:colOff>
      <xdr:row>44</xdr:row>
      <xdr:rowOff>167640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152417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66040</xdr:rowOff>
    </xdr:from>
    <xdr:to>
      <xdr:col>11</xdr:col>
      <xdr:colOff>82550</xdr:colOff>
      <xdr:row>44</xdr:row>
      <xdr:rowOff>167640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152417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66040</xdr:rowOff>
    </xdr:from>
    <xdr:to>
      <xdr:col>7</xdr:col>
      <xdr:colOff>31750</xdr:colOff>
      <xdr:row>44</xdr:row>
      <xdr:rowOff>167640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152417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当町は東西に広く、そこに</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の集落（行政区）が点在している。それぞれに消防施設や集会施設があり、また、一次避難、二次避難施設も設ける必要があることから維持管理経費がかさんでいる状況にある。</a:t>
          </a:r>
        </a:p>
        <a:p>
          <a:r>
            <a:rPr kumimoji="1" lang="ja-JP" altLang="en-US" sz="1300">
              <a:latin typeface="ＭＳ Ｐゴシック" panose="020B0600070205080204" pitchFamily="50" charset="-128"/>
              <a:ea typeface="ＭＳ Ｐゴシック" panose="020B0600070205080204" pitchFamily="50" charset="-128"/>
            </a:rPr>
            <a:t>　さらに、町立南伊勢病院や診療所への繰出金が増嵩していることや、高齢者や障がい者等の外出を支援する町営バス・デマンドバスの運行にかかる経費、下水道事業に対する繰出金も経常経費を押し上げる一因となってい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34502</xdr:rowOff>
    </xdr:from>
    <xdr:to>
      <xdr:col>23</xdr:col>
      <xdr:colOff>133350</xdr:colOff>
      <xdr:row>66</xdr:row>
      <xdr:rowOff>102658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78602"/>
          <a:ext cx="0" cy="1439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74735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39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102658</xdr:rowOff>
    </xdr:from>
    <xdr:to>
      <xdr:col>24</xdr:col>
      <xdr:colOff>12700</xdr:colOff>
      <xdr:row>66</xdr:row>
      <xdr:rowOff>102658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1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120879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34502</xdr:rowOff>
    </xdr:from>
    <xdr:to>
      <xdr:col>24</xdr:col>
      <xdr:colOff>12700</xdr:colOff>
      <xdr:row>58</xdr:row>
      <xdr:rowOff>34502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119380</xdr:rowOff>
    </xdr:from>
    <xdr:to>
      <xdr:col>23</xdr:col>
      <xdr:colOff>133350</xdr:colOff>
      <xdr:row>62</xdr:row>
      <xdr:rowOff>128905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577830"/>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51452</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167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34925</xdr:rowOff>
    </xdr:from>
    <xdr:to>
      <xdr:col>23</xdr:col>
      <xdr:colOff>184150</xdr:colOff>
      <xdr:row>60</xdr:row>
      <xdr:rowOff>136525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42969</xdr:rowOff>
    </xdr:from>
    <xdr:to>
      <xdr:col>19</xdr:col>
      <xdr:colOff>133350</xdr:colOff>
      <xdr:row>61</xdr:row>
      <xdr:rowOff>119380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501419"/>
          <a:ext cx="889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133985</xdr:rowOff>
    </xdr:from>
    <xdr:to>
      <xdr:col>19</xdr:col>
      <xdr:colOff>184150</xdr:colOff>
      <xdr:row>60</xdr:row>
      <xdr:rowOff>64135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74312</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018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42969</xdr:rowOff>
    </xdr:from>
    <xdr:to>
      <xdr:col>15</xdr:col>
      <xdr:colOff>82550</xdr:colOff>
      <xdr:row>61</xdr:row>
      <xdr:rowOff>46990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501419"/>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45508</xdr:rowOff>
    </xdr:from>
    <xdr:to>
      <xdr:col>15</xdr:col>
      <xdr:colOff>133350</xdr:colOff>
      <xdr:row>59</xdr:row>
      <xdr:rowOff>147108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161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157285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9929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46990</xdr:rowOff>
    </xdr:from>
    <xdr:to>
      <xdr:col>11</xdr:col>
      <xdr:colOff>31750</xdr:colOff>
      <xdr:row>61</xdr:row>
      <xdr:rowOff>46990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505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30904</xdr:rowOff>
    </xdr:from>
    <xdr:to>
      <xdr:col>11</xdr:col>
      <xdr:colOff>82550</xdr:colOff>
      <xdr:row>60</xdr:row>
      <xdr:rowOff>132504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31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142681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08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87206</xdr:rowOff>
    </xdr:from>
    <xdr:to>
      <xdr:col>7</xdr:col>
      <xdr:colOff>31750</xdr:colOff>
      <xdr:row>61</xdr:row>
      <xdr:rowOff>17356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37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27533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143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78105</xdr:rowOff>
    </xdr:from>
    <xdr:to>
      <xdr:col>23</xdr:col>
      <xdr:colOff>184150</xdr:colOff>
      <xdr:row>63</xdr:row>
      <xdr:rowOff>8255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50182</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68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68580</xdr:rowOff>
    </xdr:from>
    <xdr:to>
      <xdr:col>19</xdr:col>
      <xdr:colOff>184150</xdr:colOff>
      <xdr:row>61</xdr:row>
      <xdr:rowOff>170180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154957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61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163619</xdr:rowOff>
    </xdr:from>
    <xdr:to>
      <xdr:col>15</xdr:col>
      <xdr:colOff>133350</xdr:colOff>
      <xdr:row>61</xdr:row>
      <xdr:rowOff>93769</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78546</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167640</xdr:rowOff>
    </xdr:from>
    <xdr:to>
      <xdr:col>11</xdr:col>
      <xdr:colOff>82550</xdr:colOff>
      <xdr:row>61</xdr:row>
      <xdr:rowOff>97790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82567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167640</xdr:rowOff>
    </xdr:from>
    <xdr:to>
      <xdr:col>7</xdr:col>
      <xdr:colOff>31750</xdr:colOff>
      <xdr:row>61</xdr:row>
      <xdr:rowOff>97790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82567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[286,794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保育所やごみ処理施設の職員数が類似団体と比較し多いことから人件費がかさんでいる状況にある。</a:t>
          </a:r>
        </a:p>
        <a:p>
          <a:r>
            <a:rPr kumimoji="1" lang="ja-JP" altLang="en-US" sz="1300">
              <a:latin typeface="ＭＳ Ｐゴシック" panose="020B0600070205080204" pitchFamily="50" charset="-128"/>
              <a:ea typeface="ＭＳ Ｐゴシック" panose="020B0600070205080204" pitchFamily="50" charset="-128"/>
            </a:rPr>
            <a:t>　また、東西に広い当町では、消防施設や集会施設等が各集落に点在し、集約化しにくい状況であることから物件費が高止まりする要因になっている。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年度は決算額は人件費、物件費とも微減ではあるが、人口減少により人口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人当たりの経費が上昇している。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164633</xdr:rowOff>
    </xdr:from>
    <xdr:to>
      <xdr:col>23</xdr:col>
      <xdr:colOff>133350</xdr:colOff>
      <xdr:row>89</xdr:row>
      <xdr:rowOff>96709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09183"/>
          <a:ext cx="0" cy="16465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68786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2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96709</xdr:rowOff>
    </xdr:from>
    <xdr:to>
      <xdr:col>24</xdr:col>
      <xdr:colOff>12700</xdr:colOff>
      <xdr:row>89</xdr:row>
      <xdr:rowOff>96709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55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79560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5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164633</xdr:rowOff>
    </xdr:from>
    <xdr:to>
      <xdr:col>24</xdr:col>
      <xdr:colOff>12700</xdr:colOff>
      <xdr:row>79</xdr:row>
      <xdr:rowOff>164633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0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83283</xdr:rowOff>
    </xdr:from>
    <xdr:to>
      <xdr:col>23</xdr:col>
      <xdr:colOff>133350</xdr:colOff>
      <xdr:row>81</xdr:row>
      <xdr:rowOff>87745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70733"/>
          <a:ext cx="838200" cy="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25937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133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53860</xdr:rowOff>
    </xdr:from>
    <xdr:to>
      <xdr:col>23</xdr:col>
      <xdr:colOff>184150</xdr:colOff>
      <xdr:row>81</xdr:row>
      <xdr:rowOff>155460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4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56034</xdr:rowOff>
    </xdr:from>
    <xdr:to>
      <xdr:col>19</xdr:col>
      <xdr:colOff>133350</xdr:colOff>
      <xdr:row>81</xdr:row>
      <xdr:rowOff>83283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43484"/>
          <a:ext cx="889000" cy="2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16010</xdr:rowOff>
    </xdr:from>
    <xdr:to>
      <xdr:col>19</xdr:col>
      <xdr:colOff>184150</xdr:colOff>
      <xdr:row>81</xdr:row>
      <xdr:rowOff>117610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0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127787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672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34055</xdr:rowOff>
    </xdr:from>
    <xdr:to>
      <xdr:col>15</xdr:col>
      <xdr:colOff>82550</xdr:colOff>
      <xdr:row>81</xdr:row>
      <xdr:rowOff>56034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21505"/>
          <a:ext cx="889000" cy="2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149278</xdr:rowOff>
    </xdr:from>
    <xdr:to>
      <xdr:col>15</xdr:col>
      <xdr:colOff>133350</xdr:colOff>
      <xdr:row>81</xdr:row>
      <xdr:rowOff>79428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6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89605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634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152854</xdr:rowOff>
    </xdr:from>
    <xdr:to>
      <xdr:col>11</xdr:col>
      <xdr:colOff>31750</xdr:colOff>
      <xdr:row>81</xdr:row>
      <xdr:rowOff>34055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68854"/>
          <a:ext cx="889000" cy="5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104012</xdr:rowOff>
    </xdr:from>
    <xdr:to>
      <xdr:col>11</xdr:col>
      <xdr:colOff>82550</xdr:colOff>
      <xdr:row>81</xdr:row>
      <xdr:rowOff>34162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2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44339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58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65846</xdr:rowOff>
    </xdr:from>
    <xdr:to>
      <xdr:col>7</xdr:col>
      <xdr:colOff>31750</xdr:colOff>
      <xdr:row>80</xdr:row>
      <xdr:rowOff>167446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81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6173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550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36945</xdr:rowOff>
    </xdr:from>
    <xdr:to>
      <xdr:col>23</xdr:col>
      <xdr:colOff>184150</xdr:colOff>
      <xdr:row>81</xdr:row>
      <xdr:rowOff>138545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2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53472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6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32483</xdr:rowOff>
    </xdr:from>
    <xdr:to>
      <xdr:col>19</xdr:col>
      <xdr:colOff>184150</xdr:colOff>
      <xdr:row>81</xdr:row>
      <xdr:rowOff>134083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1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118860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006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5234</xdr:rowOff>
    </xdr:from>
    <xdr:to>
      <xdr:col>15</xdr:col>
      <xdr:colOff>133350</xdr:colOff>
      <xdr:row>81</xdr:row>
      <xdr:rowOff>106834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9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91611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7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154705</xdr:rowOff>
    </xdr:from>
    <xdr:to>
      <xdr:col>11</xdr:col>
      <xdr:colOff>82550</xdr:colOff>
      <xdr:row>81</xdr:row>
      <xdr:rowOff>84855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7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69632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57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102054</xdr:rowOff>
    </xdr:from>
    <xdr:to>
      <xdr:col>7</xdr:col>
      <xdr:colOff>31750</xdr:colOff>
      <xdr:row>81</xdr:row>
      <xdr:rowOff>32204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1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16981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904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若年層（</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級まで）の職員が、職員全体に占める割合が多く、指数が低くなっている。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124884</xdr:rowOff>
    </xdr:from>
    <xdr:to>
      <xdr:col>81</xdr:col>
      <xdr:colOff>44450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40884"/>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39811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8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124884</xdr:rowOff>
    </xdr:from>
    <xdr:to>
      <xdr:col>81</xdr:col>
      <xdr:colOff>133350</xdr:colOff>
      <xdr:row>80</xdr:row>
      <xdr:rowOff>124884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4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165100</xdr:rowOff>
    </xdr:from>
    <xdr:to>
      <xdr:col>81</xdr:col>
      <xdr:colOff>44450</xdr:colOff>
      <xdr:row>81</xdr:row>
      <xdr:rowOff>13759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3881100"/>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23936</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257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51859</xdr:rowOff>
    </xdr:from>
    <xdr:to>
      <xdr:col>81</xdr:col>
      <xdr:colOff>95250</xdr:colOff>
      <xdr:row>84</xdr:row>
      <xdr:rowOff>153459</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5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84666</xdr:rowOff>
    </xdr:from>
    <xdr:to>
      <xdr:col>77</xdr:col>
      <xdr:colOff>44450</xdr:colOff>
      <xdr:row>81</xdr:row>
      <xdr:rowOff>13759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3800666"/>
          <a:ext cx="8890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84666</xdr:rowOff>
    </xdr:from>
    <xdr:to>
      <xdr:col>72</xdr:col>
      <xdr:colOff>203200</xdr:colOff>
      <xdr:row>81</xdr:row>
      <xdr:rowOff>94191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3800666"/>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27111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144991</xdr:rowOff>
    </xdr:from>
    <xdr:to>
      <xdr:col>68</xdr:col>
      <xdr:colOff>152400</xdr:colOff>
      <xdr:row>81</xdr:row>
      <xdr:rowOff>94191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386099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118127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51859</xdr:rowOff>
    </xdr:from>
    <xdr:to>
      <xdr:col>64</xdr:col>
      <xdr:colOff>152400</xdr:colOff>
      <xdr:row>84</xdr:row>
      <xdr:rowOff>153459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45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138236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4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114300</xdr:rowOff>
    </xdr:from>
    <xdr:to>
      <xdr:col>81</xdr:col>
      <xdr:colOff>95250</xdr:colOff>
      <xdr:row>81</xdr:row>
      <xdr:rowOff>44450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35577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375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134409</xdr:rowOff>
    </xdr:from>
    <xdr:to>
      <xdr:col>77</xdr:col>
      <xdr:colOff>95250</xdr:colOff>
      <xdr:row>81</xdr:row>
      <xdr:rowOff>64559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385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74736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619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33866</xdr:rowOff>
    </xdr:from>
    <xdr:to>
      <xdr:col>73</xdr:col>
      <xdr:colOff>44450</xdr:colOff>
      <xdr:row>80</xdr:row>
      <xdr:rowOff>135466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374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78</xdr:row>
      <xdr:rowOff>145643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518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43391</xdr:rowOff>
    </xdr:from>
    <xdr:to>
      <xdr:col>68</xdr:col>
      <xdr:colOff>203200</xdr:colOff>
      <xdr:row>81</xdr:row>
      <xdr:rowOff>144991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393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155168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699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94191</xdr:rowOff>
    </xdr:from>
    <xdr:to>
      <xdr:col>64</xdr:col>
      <xdr:colOff>152400</xdr:colOff>
      <xdr:row>81</xdr:row>
      <xdr:rowOff>24341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381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34518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57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は東西に広く、集落が点在しているため、住民の利便性向上のため分庁方式をとっている。そのほかにも住民サービスが地区間に不均衡が出ないための職員配置には非効率な側面があることも否めない。そのため人口千人あたりの職員数が類似団体と比較して高い状況にある。</a:t>
          </a:r>
        </a:p>
        <a:p>
          <a:r>
            <a:rPr kumimoji="1" lang="ja-JP" altLang="en-US" sz="1300">
              <a:latin typeface="ＭＳ Ｐゴシック" panose="020B0600070205080204" pitchFamily="50" charset="-128"/>
              <a:ea typeface="ＭＳ Ｐゴシック" panose="020B0600070205080204" pitchFamily="50" charset="-128"/>
            </a:rPr>
            <a:t>　今後は、公共施設の適正配置や民間委託を進めるほか、</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の活用、リモートワーク、窓口の非接触化、事務の外部委託など新たな技術を活用した職員の適正配置を検討したい。</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66</xdr:row>
      <xdr:rowOff>143449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43490"/>
          <a:ext cx="0" cy="13156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115526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143449</xdr:rowOff>
    </xdr:from>
    <xdr:to>
      <xdr:col>81</xdr:col>
      <xdr:colOff>133350</xdr:colOff>
      <xdr:row>66</xdr:row>
      <xdr:rowOff>143449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5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24191</xdr:rowOff>
    </xdr:from>
    <xdr:to>
      <xdr:col>81</xdr:col>
      <xdr:colOff>44450</xdr:colOff>
      <xdr:row>65</xdr:row>
      <xdr:rowOff>75898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1168441"/>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66481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49954</xdr:rowOff>
    </xdr:from>
    <xdr:to>
      <xdr:col>81</xdr:col>
      <xdr:colOff>95250</xdr:colOff>
      <xdr:row>62</xdr:row>
      <xdr:rowOff>151554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64407</xdr:rowOff>
    </xdr:from>
    <xdr:to>
      <xdr:col>77</xdr:col>
      <xdr:colOff>44450</xdr:colOff>
      <xdr:row>65</xdr:row>
      <xdr:rowOff>75898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2086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29270</xdr:rowOff>
    </xdr:from>
    <xdr:to>
      <xdr:col>77</xdr:col>
      <xdr:colOff>95250</xdr:colOff>
      <xdr:row>62</xdr:row>
      <xdr:rowOff>130870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141047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8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6955</xdr:rowOff>
    </xdr:from>
    <xdr:to>
      <xdr:col>72</xdr:col>
      <xdr:colOff>203200</xdr:colOff>
      <xdr:row>65</xdr:row>
      <xdr:rowOff>64407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151205"/>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162802</xdr:rowOff>
    </xdr:from>
    <xdr:to>
      <xdr:col>73</xdr:col>
      <xdr:colOff>44450</xdr:colOff>
      <xdr:row>62</xdr:row>
      <xdr:rowOff>92952</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103129</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9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104866</xdr:rowOff>
    </xdr:from>
    <xdr:to>
      <xdr:col>68</xdr:col>
      <xdr:colOff>152400</xdr:colOff>
      <xdr:row>65</xdr:row>
      <xdr:rowOff>6955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077666"/>
          <a:ext cx="889000" cy="7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115691</xdr:rowOff>
    </xdr:from>
    <xdr:to>
      <xdr:col>68</xdr:col>
      <xdr:colOff>203200</xdr:colOff>
      <xdr:row>62</xdr:row>
      <xdr:rowOff>45841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56018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43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84667</xdr:rowOff>
    </xdr:from>
    <xdr:to>
      <xdr:col>64</xdr:col>
      <xdr:colOff>152400</xdr:colOff>
      <xdr:row>62</xdr:row>
      <xdr:rowOff>14817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24994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144841</xdr:rowOff>
    </xdr:from>
    <xdr:to>
      <xdr:col>81</xdr:col>
      <xdr:colOff>95250</xdr:colOff>
      <xdr:row>65</xdr:row>
      <xdr:rowOff>74991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11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116918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089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25098</xdr:rowOff>
    </xdr:from>
    <xdr:to>
      <xdr:col>77</xdr:col>
      <xdr:colOff>95250</xdr:colOff>
      <xdr:row>65</xdr:row>
      <xdr:rowOff>126698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16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111475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255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13607</xdr:rowOff>
    </xdr:from>
    <xdr:to>
      <xdr:col>73</xdr:col>
      <xdr:colOff>44450</xdr:colOff>
      <xdr:row>65</xdr:row>
      <xdr:rowOff>115207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15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99984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24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127605</xdr:rowOff>
    </xdr:from>
    <xdr:to>
      <xdr:col>68</xdr:col>
      <xdr:colOff>203200</xdr:colOff>
      <xdr:row>65</xdr:row>
      <xdr:rowOff>57755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10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42532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18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54066</xdr:rowOff>
    </xdr:from>
    <xdr:to>
      <xdr:col>64</xdr:col>
      <xdr:colOff>152400</xdr:colOff>
      <xdr:row>64</xdr:row>
      <xdr:rowOff>155666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02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140443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113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の状況の分析のとおり、これまでに公共施設の高台移転事業を行ったことから地方債の発行額が増加している。しかし、合併特例債や過疎対策事業債、緊急防災・減災事業債など、交付税措置の大きいものを選択していることにより比率の抑制に努めてきたが、近年は徐々に上昇してい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44</xdr:row>
      <xdr:rowOff>111478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180667"/>
          <a:ext cx="0" cy="14746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11995</xdr:rowOff>
    </xdr:from>
    <xdr:to>
      <xdr:col>81</xdr:col>
      <xdr:colOff>44450</xdr:colOff>
      <xdr:row>42</xdr:row>
      <xdr:rowOff>92428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7212895"/>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132944</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170039</xdr:rowOff>
    </xdr:from>
    <xdr:to>
      <xdr:col>77</xdr:col>
      <xdr:colOff>44450</xdr:colOff>
      <xdr:row>42</xdr:row>
      <xdr:rowOff>11995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1994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129822</xdr:rowOff>
    </xdr:from>
    <xdr:to>
      <xdr:col>77</xdr:col>
      <xdr:colOff>95250</xdr:colOff>
      <xdr:row>41</xdr:row>
      <xdr:rowOff>59972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70149</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5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41</xdr:row>
      <xdr:rowOff>170039</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7145867"/>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143228</xdr:rowOff>
    </xdr:from>
    <xdr:to>
      <xdr:col>73</xdr:col>
      <xdr:colOff>44450</xdr:colOff>
      <xdr:row>41</xdr:row>
      <xdr:rowOff>73378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83555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89605</xdr:rowOff>
    </xdr:from>
    <xdr:to>
      <xdr:col>68</xdr:col>
      <xdr:colOff>152400</xdr:colOff>
      <xdr:row>41</xdr:row>
      <xdr:rowOff>116417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711905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143228</xdr:rowOff>
    </xdr:from>
    <xdr:to>
      <xdr:col>68</xdr:col>
      <xdr:colOff>203200</xdr:colOff>
      <xdr:row>41</xdr:row>
      <xdr:rowOff>73378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83555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137177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41628</xdr:rowOff>
    </xdr:from>
    <xdr:to>
      <xdr:col>81</xdr:col>
      <xdr:colOff>95250</xdr:colOff>
      <xdr:row>42</xdr:row>
      <xdr:rowOff>143228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13705</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21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132645</xdr:rowOff>
    </xdr:from>
    <xdr:to>
      <xdr:col>77</xdr:col>
      <xdr:colOff>95250</xdr:colOff>
      <xdr:row>42</xdr:row>
      <xdr:rowOff>62795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47572</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248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119239</xdr:rowOff>
    </xdr:from>
    <xdr:to>
      <xdr:col>73</xdr:col>
      <xdr:colOff>44450</xdr:colOff>
      <xdr:row>42</xdr:row>
      <xdr:rowOff>49389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34166</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65617</xdr:rowOff>
    </xdr:from>
    <xdr:to>
      <xdr:col>68</xdr:col>
      <xdr:colOff>203200</xdr:colOff>
      <xdr:row>41</xdr:row>
      <xdr:rowOff>167217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151994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38805</xdr:rowOff>
    </xdr:from>
    <xdr:to>
      <xdr:col>64</xdr:col>
      <xdr:colOff>152400</xdr:colOff>
      <xdr:row>41</xdr:row>
      <xdr:rowOff>140405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125182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15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これまでに、災害対策の観点から公共施設の高台移転に集中的に取り組んできた。このことにより、地方債の発行額が増加し、将来負担比率が上昇することとなった。  　</a:t>
          </a:r>
        </a:p>
        <a:p>
          <a:r>
            <a:rPr kumimoji="1" lang="ja-JP" altLang="en-US" sz="1300">
              <a:latin typeface="ＭＳ Ｐゴシック" panose="020B0600070205080204" pitchFamily="50" charset="-128"/>
              <a:ea typeface="ＭＳ Ｐゴシック" panose="020B0600070205080204" pitchFamily="50" charset="-128"/>
            </a:rPr>
            <a:t>　今後も、南島地区の小中学校の統廃合事業への着手、保育所の高台移転事業の実施等により、将来負担比率は上昇していく見込みである。令和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年度には地方債の現在高や公営企業債等繰入見込額の減少により将来負担額は減少しているものの、財政調整基金の減少をはじめ、充当可能財源の減少により将来負担比率が上昇している。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63994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4652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36071</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63994</xdr:rowOff>
    </xdr:from>
    <xdr:to>
      <xdr:col>81</xdr:col>
      <xdr:colOff>133350</xdr:colOff>
      <xdr:row>22</xdr:row>
      <xdr:rowOff>63994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35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110208</xdr:rowOff>
    </xdr:from>
    <xdr:to>
      <xdr:col>81</xdr:col>
      <xdr:colOff>44450</xdr:colOff>
      <xdr:row>18</xdr:row>
      <xdr:rowOff>25894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3024858"/>
          <a:ext cx="838200" cy="8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110208</xdr:rowOff>
    </xdr:from>
    <xdr:to>
      <xdr:col>77</xdr:col>
      <xdr:colOff>44450</xdr:colOff>
      <xdr:row>18</xdr:row>
      <xdr:rowOff>20532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024858"/>
          <a:ext cx="889000" cy="8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18768</xdr:rowOff>
    </xdr:from>
    <xdr:to>
      <xdr:col>77</xdr:col>
      <xdr:colOff>95250</xdr:colOff>
      <xdr:row>14</xdr:row>
      <xdr:rowOff>120368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130545</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187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20532</xdr:rowOff>
    </xdr:from>
    <xdr:to>
      <xdr:col>72</xdr:col>
      <xdr:colOff>203200</xdr:colOff>
      <xdr:row>19</xdr:row>
      <xdr:rowOff>44803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106632"/>
          <a:ext cx="889000" cy="19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16228</xdr:rowOff>
    </xdr:from>
    <xdr:to>
      <xdr:col>73</xdr:col>
      <xdr:colOff>44450</xdr:colOff>
      <xdr:row>15</xdr:row>
      <xdr:rowOff>117828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128005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5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9948</xdr:rowOff>
    </xdr:from>
    <xdr:to>
      <xdr:col>68</xdr:col>
      <xdr:colOff>152400</xdr:colOff>
      <xdr:row>19</xdr:row>
      <xdr:rowOff>44803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3267498"/>
          <a:ext cx="889000" cy="3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11007</xdr:rowOff>
    </xdr:from>
    <xdr:to>
      <xdr:col>68</xdr:col>
      <xdr:colOff>203200</xdr:colOff>
      <xdr:row>16</xdr:row>
      <xdr:rowOff>112607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122784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52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153106</xdr:rowOff>
    </xdr:from>
    <xdr:to>
      <xdr:col>64</xdr:col>
      <xdr:colOff>152400</xdr:colOff>
      <xdr:row>17</xdr:row>
      <xdr:rowOff>83256</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8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93433</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665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146544</xdr:rowOff>
    </xdr:from>
    <xdr:to>
      <xdr:col>81</xdr:col>
      <xdr:colOff>95250</xdr:colOff>
      <xdr:row>18</xdr:row>
      <xdr:rowOff>76694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06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118621</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03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59408</xdr:rowOff>
    </xdr:from>
    <xdr:to>
      <xdr:col>77</xdr:col>
      <xdr:colOff>95250</xdr:colOff>
      <xdr:row>17</xdr:row>
      <xdr:rowOff>161008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97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145785</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060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141182</xdr:rowOff>
    </xdr:from>
    <xdr:to>
      <xdr:col>73</xdr:col>
      <xdr:colOff>44450</xdr:colOff>
      <xdr:row>18</xdr:row>
      <xdr:rowOff>71332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05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56109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14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165453</xdr:rowOff>
    </xdr:from>
    <xdr:to>
      <xdr:col>68</xdr:col>
      <xdr:colOff>203200</xdr:colOff>
      <xdr:row>19</xdr:row>
      <xdr:rowOff>95603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25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80380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337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130598</xdr:rowOff>
    </xdr:from>
    <xdr:to>
      <xdr:col>64</xdr:col>
      <xdr:colOff>152400</xdr:colOff>
      <xdr:row>19</xdr:row>
      <xdr:rowOff>60748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21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45525</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303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10,926
10,826
241.89
11,013,378
10,743,115
208,739
6,164,106
12,553,107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55.3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年度までは類似団体と比較して高い傾向にあったが、令和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年度の決算では同程度、令和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は低くなった。市町村合併以降、職員数の適正化に取り組み、民間への業務委託を進めることで人件費が減少傾向にある。しかし、本町は、面積が東西に東西に広く、集落が点在しているため、総合窓口や、ごみ収集にかかる人員が多い状況にあり、今後も業務効率化の検討を続け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115570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87647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115570</xdr:rowOff>
    </xdr:from>
    <xdr:to>
      <xdr:col>24</xdr:col>
      <xdr:colOff>114300</xdr:colOff>
      <xdr:row>41</xdr:row>
      <xdr:rowOff>115570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4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43180</xdr:rowOff>
    </xdr:from>
    <xdr:to>
      <xdr:col>24</xdr:col>
      <xdr:colOff>25400</xdr:colOff>
      <xdr:row>36</xdr:row>
      <xdr:rowOff>50800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153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151147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1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50800</xdr:rowOff>
    </xdr:from>
    <xdr:to>
      <xdr:col>19</xdr:col>
      <xdr:colOff>187325</xdr:colOff>
      <xdr:row>36</xdr:row>
      <xdr:rowOff>149860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230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149860</xdr:rowOff>
    </xdr:from>
    <xdr:to>
      <xdr:col>15</xdr:col>
      <xdr:colOff>98425</xdr:colOff>
      <xdr:row>37</xdr:row>
      <xdr:rowOff>92710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220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95250</xdr:rowOff>
    </xdr:from>
    <xdr:to>
      <xdr:col>15</xdr:col>
      <xdr:colOff>149225</xdr:colOff>
      <xdr:row>36</xdr:row>
      <xdr:rowOff>25400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35577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54610</xdr:rowOff>
    </xdr:from>
    <xdr:to>
      <xdr:col>11</xdr:col>
      <xdr:colOff>9525</xdr:colOff>
      <xdr:row>37</xdr:row>
      <xdr:rowOff>92710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982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45720</xdr:rowOff>
    </xdr:from>
    <xdr:to>
      <xdr:col>11</xdr:col>
      <xdr:colOff>60325</xdr:colOff>
      <xdr:row>36</xdr:row>
      <xdr:rowOff>147320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157497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80010</xdr:rowOff>
    </xdr:from>
    <xdr:to>
      <xdr:col>6</xdr:col>
      <xdr:colOff>171450</xdr:colOff>
      <xdr:row>36</xdr:row>
      <xdr:rowOff>10160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20337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163830</xdr:rowOff>
    </xdr:from>
    <xdr:to>
      <xdr:col>24</xdr:col>
      <xdr:colOff>76200</xdr:colOff>
      <xdr:row>36</xdr:row>
      <xdr:rowOff>93980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8907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0</xdr:rowOff>
    </xdr:from>
    <xdr:to>
      <xdr:col>20</xdr:col>
      <xdr:colOff>38100</xdr:colOff>
      <xdr:row>36</xdr:row>
      <xdr:rowOff>101600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86377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5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99060</xdr:rowOff>
    </xdr:from>
    <xdr:to>
      <xdr:col>15</xdr:col>
      <xdr:colOff>149225</xdr:colOff>
      <xdr:row>37</xdr:row>
      <xdr:rowOff>29210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41910</xdr:rowOff>
    </xdr:from>
    <xdr:to>
      <xdr:col>11</xdr:col>
      <xdr:colOff>60325</xdr:colOff>
      <xdr:row>37</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128287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年度までは類似団体と同程度の数値だったが、令和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年度以降は急増している。これは、新型コロナウイルス対策関連事業を多く実施したことによることと、学校給食調理業務等の民間委託を進めたことによるものである。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37193</xdr:rowOff>
    </xdr:from>
    <xdr:to>
      <xdr:col>82</xdr:col>
      <xdr:colOff>107950</xdr:colOff>
      <xdr:row>22</xdr:row>
      <xdr:rowOff>105228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66043"/>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77305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84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105228</xdr:rowOff>
    </xdr:from>
    <xdr:to>
      <xdr:col>82</xdr:col>
      <xdr:colOff>196850</xdr:colOff>
      <xdr:row>22</xdr:row>
      <xdr:rowOff>105228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77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123570</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37193</xdr:rowOff>
    </xdr:from>
    <xdr:to>
      <xdr:col>82</xdr:col>
      <xdr:colOff>196850</xdr:colOff>
      <xdr:row>13</xdr:row>
      <xdr:rowOff>37193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6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118836</xdr:rowOff>
    </xdr:from>
    <xdr:to>
      <xdr:col>82</xdr:col>
      <xdr:colOff>107950</xdr:colOff>
      <xdr:row>19</xdr:row>
      <xdr:rowOff>140607</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3376386"/>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79120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2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75293</xdr:rowOff>
    </xdr:from>
    <xdr:to>
      <xdr:col>78</xdr:col>
      <xdr:colOff>69850</xdr:colOff>
      <xdr:row>19</xdr:row>
      <xdr:rowOff>140607</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3328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141713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143329</xdr:rowOff>
    </xdr:from>
    <xdr:to>
      <xdr:col>73</xdr:col>
      <xdr:colOff>180975</xdr:colOff>
      <xdr:row>19</xdr:row>
      <xdr:rowOff>75293</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86529"/>
          <a:ext cx="889000" cy="44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136071</xdr:rowOff>
    </xdr:from>
    <xdr:to>
      <xdr:col>74</xdr:col>
      <xdr:colOff>31750</xdr:colOff>
      <xdr:row>17</xdr:row>
      <xdr:rowOff>66221</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76398</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143329</xdr:rowOff>
    </xdr:from>
    <xdr:to>
      <xdr:col>69</xdr:col>
      <xdr:colOff>92075</xdr:colOff>
      <xdr:row>17</xdr:row>
      <xdr:rowOff>102507</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886529"/>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8164</xdr:rowOff>
    </xdr:from>
    <xdr:to>
      <xdr:col>69</xdr:col>
      <xdr:colOff>142875</xdr:colOff>
      <xdr:row>17</xdr:row>
      <xdr:rowOff>109764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94541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148970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68036</xdr:rowOff>
    </xdr:from>
    <xdr:to>
      <xdr:col>82</xdr:col>
      <xdr:colOff>158750</xdr:colOff>
      <xdr:row>19</xdr:row>
      <xdr:rowOff>169636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32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40113</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29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89807</xdr:rowOff>
    </xdr:from>
    <xdr:to>
      <xdr:col>78</xdr:col>
      <xdr:colOff>120650</xdr:colOff>
      <xdr:row>20</xdr:row>
      <xdr:rowOff>19957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34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4734</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433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24493</xdr:rowOff>
    </xdr:from>
    <xdr:to>
      <xdr:col>74</xdr:col>
      <xdr:colOff>31750</xdr:colOff>
      <xdr:row>19</xdr:row>
      <xdr:rowOff>126093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28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110870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368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92529</xdr:rowOff>
    </xdr:from>
    <xdr:to>
      <xdr:col>69</xdr:col>
      <xdr:colOff>142875</xdr:colOff>
      <xdr:row>17</xdr:row>
      <xdr:rowOff>22679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32856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60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51707</xdr:rowOff>
    </xdr:from>
    <xdr:to>
      <xdr:col>65</xdr:col>
      <xdr:colOff>53975</xdr:colOff>
      <xdr:row>17</xdr:row>
      <xdr:rowOff>153307</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163484</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73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類似団体内では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番目に低い数値となった。少子化により、児童福祉費や教育費について需要が減ってきたことに加え、養護老人ホーム措置費等の高齢者福祉事業においても減少傾向にあることが要因である。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35560</xdr:rowOff>
    </xdr:from>
    <xdr:to>
      <xdr:col>24</xdr:col>
      <xdr:colOff>25400</xdr:colOff>
      <xdr:row>61</xdr:row>
      <xdr:rowOff>115570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938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121937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35560</xdr:rowOff>
    </xdr:from>
    <xdr:to>
      <xdr:col>24</xdr:col>
      <xdr:colOff>114300</xdr:colOff>
      <xdr:row>54</xdr:row>
      <xdr:rowOff>35560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104140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2710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36847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809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64770</xdr:rowOff>
    </xdr:from>
    <xdr:to>
      <xdr:col>24</xdr:col>
      <xdr:colOff>76200</xdr:colOff>
      <xdr:row>57</xdr:row>
      <xdr:rowOff>166370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161290</xdr:rowOff>
    </xdr:from>
    <xdr:to>
      <xdr:col>19</xdr:col>
      <xdr:colOff>187325</xdr:colOff>
      <xdr:row>54</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248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167640</xdr:rowOff>
    </xdr:from>
    <xdr:to>
      <xdr:col>20</xdr:col>
      <xdr:colOff>38100</xdr:colOff>
      <xdr:row>57</xdr:row>
      <xdr:rowOff>97790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82567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161290</xdr:rowOff>
    </xdr:from>
    <xdr:to>
      <xdr:col>15</xdr:col>
      <xdr:colOff>98425</xdr:colOff>
      <xdr:row>54</xdr:row>
      <xdr:rowOff>81280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2481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81280</xdr:rowOff>
    </xdr:from>
    <xdr:to>
      <xdr:col>11</xdr:col>
      <xdr:colOff>9525</xdr:colOff>
      <xdr:row>54</xdr:row>
      <xdr:rowOff>104140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3395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64770</xdr:rowOff>
    </xdr:from>
    <xdr:to>
      <xdr:col>11</xdr:col>
      <xdr:colOff>60325</xdr:colOff>
      <xdr:row>57</xdr:row>
      <xdr:rowOff>166370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151147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53340</xdr:rowOff>
    </xdr:from>
    <xdr:to>
      <xdr:col>6</xdr:col>
      <xdr:colOff>171450</xdr:colOff>
      <xdr:row>58</xdr:row>
      <xdr:rowOff>154940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139717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53340</xdr:rowOff>
    </xdr:from>
    <xdr:to>
      <xdr:col>24</xdr:col>
      <xdr:colOff>76200</xdr:colOff>
      <xdr:row>54</xdr:row>
      <xdr:rowOff>154940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133367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2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110490</xdr:rowOff>
    </xdr:from>
    <xdr:to>
      <xdr:col>15</xdr:col>
      <xdr:colOff>149225</xdr:colOff>
      <xdr:row>54</xdr:row>
      <xdr:rowOff>40640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50817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96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30480</xdr:rowOff>
    </xdr:from>
    <xdr:to>
      <xdr:col>11</xdr:col>
      <xdr:colOff>60325</xdr:colOff>
      <xdr:row>54</xdr:row>
      <xdr:rowOff>132080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142257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53340</xdr:rowOff>
    </xdr:from>
    <xdr:to>
      <xdr:col>6</xdr:col>
      <xdr:colOff>171450</xdr:colOff>
      <xdr:row>54</xdr:row>
      <xdr:rowOff>154940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165117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08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その他に係る経常収支比率が類似団体平均を上回っているのは、物件費の増加が主な要因である。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53522</xdr:rowOff>
    </xdr:from>
    <xdr:to>
      <xdr:col>82</xdr:col>
      <xdr:colOff>107950</xdr:colOff>
      <xdr:row>61</xdr:row>
      <xdr:rowOff>102507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40372"/>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139899</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53522</xdr:rowOff>
    </xdr:from>
    <xdr:to>
      <xdr:col>82</xdr:col>
      <xdr:colOff>196850</xdr:colOff>
      <xdr:row>53</xdr:row>
      <xdr:rowOff>53522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69850</xdr:rowOff>
    </xdr:from>
    <xdr:to>
      <xdr:col>82</xdr:col>
      <xdr:colOff>107950</xdr:colOff>
      <xdr:row>60</xdr:row>
      <xdr:rowOff>61685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185400"/>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51905</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5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35378</xdr:rowOff>
    </xdr:from>
    <xdr:to>
      <xdr:col>82</xdr:col>
      <xdr:colOff>158750</xdr:colOff>
      <xdr:row>57</xdr:row>
      <xdr:rowOff>136978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86178</xdr:rowOff>
    </xdr:from>
    <xdr:to>
      <xdr:col>78</xdr:col>
      <xdr:colOff>69850</xdr:colOff>
      <xdr:row>59</xdr:row>
      <xdr:rowOff>69850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58828"/>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35378</xdr:rowOff>
    </xdr:from>
    <xdr:to>
      <xdr:col>78</xdr:col>
      <xdr:colOff>120650</xdr:colOff>
      <xdr:row>57</xdr:row>
      <xdr:rowOff>136978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147155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86178</xdr:rowOff>
    </xdr:from>
    <xdr:to>
      <xdr:col>73</xdr:col>
      <xdr:colOff>180975</xdr:colOff>
      <xdr:row>60</xdr:row>
      <xdr:rowOff>143328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58828"/>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2722</xdr:rowOff>
    </xdr:from>
    <xdr:to>
      <xdr:col>74</xdr:col>
      <xdr:colOff>31750</xdr:colOff>
      <xdr:row>57</xdr:row>
      <xdr:rowOff>104322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114499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143328</xdr:rowOff>
    </xdr:from>
    <xdr:to>
      <xdr:col>69</xdr:col>
      <xdr:colOff>92075</xdr:colOff>
      <xdr:row>61</xdr:row>
      <xdr:rowOff>135165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4303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57349</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166007</xdr:rowOff>
    </xdr:from>
    <xdr:to>
      <xdr:col>65</xdr:col>
      <xdr:colOff>53975</xdr:colOff>
      <xdr:row>58</xdr:row>
      <xdr:rowOff>96157</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106334</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0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10885</xdr:rowOff>
    </xdr:from>
    <xdr:to>
      <xdr:col>82</xdr:col>
      <xdr:colOff>158750</xdr:colOff>
      <xdr:row>60</xdr:row>
      <xdr:rowOff>112485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2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154412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19050</xdr:rowOff>
    </xdr:from>
    <xdr:to>
      <xdr:col>78</xdr:col>
      <xdr:colOff>120650</xdr:colOff>
      <xdr:row>59</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105427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35378</xdr:rowOff>
    </xdr:from>
    <xdr:to>
      <xdr:col>74</xdr:col>
      <xdr:colOff>31750</xdr:colOff>
      <xdr:row>57</xdr:row>
      <xdr:rowOff>136978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121755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92528</xdr:rowOff>
    </xdr:from>
    <xdr:to>
      <xdr:col>69</xdr:col>
      <xdr:colOff>142875</xdr:colOff>
      <xdr:row>61</xdr:row>
      <xdr:rowOff>22678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7455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84365</xdr:rowOff>
    </xdr:from>
    <xdr:to>
      <xdr:col>65</xdr:col>
      <xdr:colOff>53975</xdr:colOff>
      <xdr:row>62</xdr:row>
      <xdr:rowOff>14515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54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170742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62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当町では、常備消防について、南島地区は紀勢地区広域消防事務組合に加入、南勢地区は志摩市消防本部への事務委託をしており、</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つの体制を維持していることや町立病院を設置していることから、全国平均、三重県平均よりも高い。　また、若者定住施策を進めるための住宅取得支援補助金や子育て応援のための小中学校入学祝金や任意予防接種の補助を実施していることから、今後も比率は上昇傾向である。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35560</xdr:rowOff>
    </xdr:from>
    <xdr:to>
      <xdr:col>82</xdr:col>
      <xdr:colOff>107950</xdr:colOff>
      <xdr:row>41</xdr:row>
      <xdr:rowOff>64135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9341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36212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6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64135</xdr:rowOff>
    </xdr:from>
    <xdr:to>
      <xdr:col>82</xdr:col>
      <xdr:colOff>196850</xdr:colOff>
      <xdr:row>41</xdr:row>
      <xdr:rowOff>64135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9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121937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3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35560</xdr:rowOff>
    </xdr:from>
    <xdr:to>
      <xdr:col>82</xdr:col>
      <xdr:colOff>196850</xdr:colOff>
      <xdr:row>33</xdr:row>
      <xdr:rowOff>35560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155575</xdr:rowOff>
    </xdr:from>
    <xdr:to>
      <xdr:col>82</xdr:col>
      <xdr:colOff>107950</xdr:colOff>
      <xdr:row>36</xdr:row>
      <xdr:rowOff>86995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156325"/>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13987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86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41910</xdr:rowOff>
    </xdr:from>
    <xdr:to>
      <xdr:col>82</xdr:col>
      <xdr:colOff>158750</xdr:colOff>
      <xdr:row>36</xdr:row>
      <xdr:rowOff>143510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155575</xdr:rowOff>
    </xdr:from>
    <xdr:to>
      <xdr:col>78</xdr:col>
      <xdr:colOff>69850</xdr:colOff>
      <xdr:row>36</xdr:row>
      <xdr:rowOff>6985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15632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xdr:rowOff>
    </xdr:from>
    <xdr:to>
      <xdr:col>78</xdr:col>
      <xdr:colOff>120650</xdr:colOff>
      <xdr:row>36</xdr:row>
      <xdr:rowOff>109220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93997</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144145</xdr:rowOff>
    </xdr:from>
    <xdr:to>
      <xdr:col>73</xdr:col>
      <xdr:colOff>180975</xdr:colOff>
      <xdr:row>36</xdr:row>
      <xdr:rowOff>6985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14489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167640</xdr:rowOff>
    </xdr:from>
    <xdr:to>
      <xdr:col>74</xdr:col>
      <xdr:colOff>31750</xdr:colOff>
      <xdr:row>36</xdr:row>
      <xdr:rowOff>97790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82567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25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75565</xdr:rowOff>
    </xdr:from>
    <xdr:to>
      <xdr:col>69</xdr:col>
      <xdr:colOff>92075</xdr:colOff>
      <xdr:row>35</xdr:row>
      <xdr:rowOff>144145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07631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161925</xdr:rowOff>
    </xdr:from>
    <xdr:to>
      <xdr:col>69</xdr:col>
      <xdr:colOff>142875</xdr:colOff>
      <xdr:row>36</xdr:row>
      <xdr:rowOff>92075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76852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24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19050</xdr:rowOff>
    </xdr:from>
    <xdr:to>
      <xdr:col>65</xdr:col>
      <xdr:colOff>53975</xdr:colOff>
      <xdr:row>36</xdr:row>
      <xdr:rowOff>120650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105427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2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36195</xdr:rowOff>
    </xdr:from>
    <xdr:to>
      <xdr:col>82</xdr:col>
      <xdr:colOff>158750</xdr:colOff>
      <xdr:row>36</xdr:row>
      <xdr:rowOff>137795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2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52722</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053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104775</xdr:rowOff>
    </xdr:from>
    <xdr:to>
      <xdr:col>78</xdr:col>
      <xdr:colOff>120650</xdr:colOff>
      <xdr:row>36</xdr:row>
      <xdr:rowOff>34925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10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45102</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874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127635</xdr:rowOff>
    </xdr:from>
    <xdr:to>
      <xdr:col>74</xdr:col>
      <xdr:colOff>31750</xdr:colOff>
      <xdr:row>36</xdr:row>
      <xdr:rowOff>57785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12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67962</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89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93345</xdr:rowOff>
    </xdr:from>
    <xdr:to>
      <xdr:col>69</xdr:col>
      <xdr:colOff>142875</xdr:colOff>
      <xdr:row>36</xdr:row>
      <xdr:rowOff>23495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09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33672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862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24765</xdr:rowOff>
    </xdr:from>
    <xdr:to>
      <xdr:col>65</xdr:col>
      <xdr:colOff>53975</xdr:colOff>
      <xdr:row>35</xdr:row>
      <xdr:rowOff>126365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0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136542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79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は、類似団体と、同程度の水準で推移してきたが、令和元年度以降の決算から、類似団体よりも高くなっている。今後は、一時避難場所など防災基盤の整備や南島地区の小中学校の統廃合に着手予定であり、上昇の見込みであ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64135</xdr:rowOff>
    </xdr:from>
    <xdr:to>
      <xdr:col>24</xdr:col>
      <xdr:colOff>25400</xdr:colOff>
      <xdr:row>81</xdr:row>
      <xdr:rowOff>98425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579985"/>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70502</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95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98425</xdr:rowOff>
    </xdr:from>
    <xdr:to>
      <xdr:col>24</xdr:col>
      <xdr:colOff>114300</xdr:colOff>
      <xdr:row>81</xdr:row>
      <xdr:rowOff>98425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985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150512</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3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64135</xdr:rowOff>
    </xdr:from>
    <xdr:to>
      <xdr:col>24</xdr:col>
      <xdr:colOff>114300</xdr:colOff>
      <xdr:row>73</xdr:row>
      <xdr:rowOff>64135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57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167005</xdr:rowOff>
    </xdr:from>
    <xdr:to>
      <xdr:col>24</xdr:col>
      <xdr:colOff>25400</xdr:colOff>
      <xdr:row>78</xdr:row>
      <xdr:rowOff>86995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3368655"/>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52722</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2911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36195</xdr:rowOff>
    </xdr:from>
    <xdr:to>
      <xdr:col>24</xdr:col>
      <xdr:colOff>76200</xdr:colOff>
      <xdr:row>76</xdr:row>
      <xdr:rowOff>137795</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0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115570</xdr:rowOff>
    </xdr:from>
    <xdr:to>
      <xdr:col>19</xdr:col>
      <xdr:colOff>187325</xdr:colOff>
      <xdr:row>77</xdr:row>
      <xdr:rowOff>167005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33172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19050</xdr:rowOff>
    </xdr:from>
    <xdr:to>
      <xdr:col>20</xdr:col>
      <xdr:colOff>38100</xdr:colOff>
      <xdr:row>76</xdr:row>
      <xdr:rowOff>120650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130827</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281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81280</xdr:rowOff>
    </xdr:from>
    <xdr:to>
      <xdr:col>15</xdr:col>
      <xdr:colOff>98425</xdr:colOff>
      <xdr:row>77</xdr:row>
      <xdr:rowOff>115570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209800" y="132829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161925</xdr:rowOff>
    </xdr:from>
    <xdr:to>
      <xdr:col>15</xdr:col>
      <xdr:colOff>149225</xdr:colOff>
      <xdr:row>76</xdr:row>
      <xdr:rowOff>92075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02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102252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278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46989</xdr:rowOff>
    </xdr:from>
    <xdr:to>
      <xdr:col>11</xdr:col>
      <xdr:colOff>9525</xdr:colOff>
      <xdr:row>77</xdr:row>
      <xdr:rowOff>81280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1320800" y="132486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36195</xdr:rowOff>
    </xdr:from>
    <xdr:to>
      <xdr:col>24</xdr:col>
      <xdr:colOff>76200</xdr:colOff>
      <xdr:row>78</xdr:row>
      <xdr:rowOff>137795</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40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8272</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38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116205</xdr:rowOff>
    </xdr:from>
    <xdr:to>
      <xdr:col>20</xdr:col>
      <xdr:colOff>38100</xdr:colOff>
      <xdr:row>78</xdr:row>
      <xdr:rowOff>46355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31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31132</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404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64770</xdr:rowOff>
    </xdr:from>
    <xdr:to>
      <xdr:col>15</xdr:col>
      <xdr:colOff>149225</xdr:colOff>
      <xdr:row>77</xdr:row>
      <xdr:rowOff>166370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30480</xdr:rowOff>
    </xdr:from>
    <xdr:to>
      <xdr:col>11</xdr:col>
      <xdr:colOff>60325</xdr:colOff>
      <xdr:row>77</xdr:row>
      <xdr:rowOff>132080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116857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当町は東西に広く、</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の集落（行政区）が点在しているため、消防施設や集会施設等の維持管理にかかる経費や、住民サービスの観点から総合窓口の配置や、ごみ収集にかかる人員が多い状況にあり、人件費もかさんでいる。また、地域医療確保のための町立南伊勢病院に対する負担金、公共交通機関が乏しい町内において交通手段の確保のための町営バス等の維持管理経費も経常収支比率を押し上げる要因である。</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44704</xdr:rowOff>
    </xdr:from>
    <xdr:to>
      <xdr:col>82</xdr:col>
      <xdr:colOff>107950</xdr:colOff>
      <xdr:row>82</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3200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156227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12700</xdr:rowOff>
    </xdr:from>
    <xdr:to>
      <xdr:col>82</xdr:col>
      <xdr:colOff>196850</xdr:colOff>
      <xdr:row>82</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131081</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7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44704</xdr:rowOff>
    </xdr:from>
    <xdr:to>
      <xdr:col>82</xdr:col>
      <xdr:colOff>196850</xdr:colOff>
      <xdr:row>74</xdr:row>
      <xdr:rowOff>44704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3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145287</xdr:rowOff>
    </xdr:from>
    <xdr:to>
      <xdr:col>82</xdr:col>
      <xdr:colOff>107950</xdr:colOff>
      <xdr:row>77</xdr:row>
      <xdr:rowOff>106426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175487"/>
          <a:ext cx="8382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79011</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2937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99568</xdr:rowOff>
    </xdr:from>
    <xdr:to>
      <xdr:col>78</xdr:col>
      <xdr:colOff>69850</xdr:colOff>
      <xdr:row>76</xdr:row>
      <xdr:rowOff>145287</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129768"/>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165354</xdr:rowOff>
    </xdr:from>
    <xdr:to>
      <xdr:col>78</xdr:col>
      <xdr:colOff>120650</xdr:colOff>
      <xdr:row>76</xdr:row>
      <xdr:rowOff>95504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105681</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2792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99568</xdr:rowOff>
    </xdr:from>
    <xdr:to>
      <xdr:col>73</xdr:col>
      <xdr:colOff>180975</xdr:colOff>
      <xdr:row>76</xdr:row>
      <xdr:rowOff>131572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1297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27957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131572</xdr:rowOff>
    </xdr:from>
    <xdr:to>
      <xdr:col>69</xdr:col>
      <xdr:colOff>92075</xdr:colOff>
      <xdr:row>76</xdr:row>
      <xdr:rowOff>159004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1617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155973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165117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55626</xdr:rowOff>
    </xdr:from>
    <xdr:to>
      <xdr:col>82</xdr:col>
      <xdr:colOff>158750</xdr:colOff>
      <xdr:row>77</xdr:row>
      <xdr:rowOff>157226</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27703</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94487</xdr:rowOff>
    </xdr:from>
    <xdr:to>
      <xdr:col>78</xdr:col>
      <xdr:colOff>120650</xdr:colOff>
      <xdr:row>77</xdr:row>
      <xdr:rowOff>24637</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9414</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211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48768</xdr:rowOff>
    </xdr:from>
    <xdr:to>
      <xdr:col>74</xdr:col>
      <xdr:colOff>31750</xdr:colOff>
      <xdr:row>76</xdr:row>
      <xdr:rowOff>150368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80772</xdr:rowOff>
    </xdr:from>
    <xdr:to>
      <xdr:col>69</xdr:col>
      <xdr:colOff>142875</xdr:colOff>
      <xdr:row>77</xdr:row>
      <xdr:rowOff>10922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167149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108204</xdr:rowOff>
    </xdr:from>
    <xdr:to>
      <xdr:col>65</xdr:col>
      <xdr:colOff>53975</xdr:colOff>
      <xdr:row>77</xdr:row>
      <xdr:rowOff>38354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23131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71167</xdr:rowOff>
    </xdr:from>
    <xdr:to>
      <xdr:col>29</xdr:col>
      <xdr:colOff>127000</xdr:colOff>
      <xdr:row>20</xdr:row>
      <xdr:rowOff>84056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04742"/>
          <a:ext cx="0" cy="15559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56133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3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84056</xdr:rowOff>
    </xdr:from>
    <xdr:to>
      <xdr:col>30</xdr:col>
      <xdr:colOff>25400</xdr:colOff>
      <xdr:row>20</xdr:row>
      <xdr:rowOff>84056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606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157544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4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71167</xdr:rowOff>
    </xdr:from>
    <xdr:to>
      <xdr:col>30</xdr:col>
      <xdr:colOff>25400</xdr:colOff>
      <xdr:row>11</xdr:row>
      <xdr:rowOff>71167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047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134272</xdr:rowOff>
    </xdr:from>
    <xdr:to>
      <xdr:col>29</xdr:col>
      <xdr:colOff>127000</xdr:colOff>
      <xdr:row>15</xdr:row>
      <xdr:rowOff>153833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2753647"/>
          <a:ext cx="647700" cy="19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106831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97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134754</xdr:rowOff>
    </xdr:from>
    <xdr:to>
      <xdr:col>29</xdr:col>
      <xdr:colOff>177800</xdr:colOff>
      <xdr:row>17</xdr:row>
      <xdr:rowOff>64904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25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134272</xdr:rowOff>
    </xdr:from>
    <xdr:to>
      <xdr:col>26</xdr:col>
      <xdr:colOff>50800</xdr:colOff>
      <xdr:row>16</xdr:row>
      <xdr:rowOff>27309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753647"/>
          <a:ext cx="698500" cy="64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5933</xdr:rowOff>
    </xdr:from>
    <xdr:to>
      <xdr:col>26</xdr:col>
      <xdr:colOff>101600</xdr:colOff>
      <xdr:row>17</xdr:row>
      <xdr:rowOff>107533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68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92310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54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66171</xdr:rowOff>
    </xdr:from>
    <xdr:to>
      <xdr:col>22</xdr:col>
      <xdr:colOff>114300</xdr:colOff>
      <xdr:row>16</xdr:row>
      <xdr:rowOff>27309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685546"/>
          <a:ext cx="698500" cy="132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48659</xdr:rowOff>
    </xdr:from>
    <xdr:to>
      <xdr:col>22</xdr:col>
      <xdr:colOff>165100</xdr:colOff>
      <xdr:row>17</xdr:row>
      <xdr:rowOff>150259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0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135036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97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66171</xdr:rowOff>
    </xdr:from>
    <xdr:to>
      <xdr:col>18</xdr:col>
      <xdr:colOff>177800</xdr:colOff>
      <xdr:row>15</xdr:row>
      <xdr:rowOff>153158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685546"/>
          <a:ext cx="698500" cy="86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122747</xdr:rowOff>
    </xdr:from>
    <xdr:to>
      <xdr:col>19</xdr:col>
      <xdr:colOff>38100</xdr:colOff>
      <xdr:row>18</xdr:row>
      <xdr:rowOff>52897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850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37674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7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148677</xdr:rowOff>
    </xdr:from>
    <xdr:to>
      <xdr:col>15</xdr:col>
      <xdr:colOff>101600</xdr:colOff>
      <xdr:row>18</xdr:row>
      <xdr:rowOff>78827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109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63604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9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103033</xdr:rowOff>
    </xdr:from>
    <xdr:to>
      <xdr:col>29</xdr:col>
      <xdr:colOff>177800</xdr:colOff>
      <xdr:row>16</xdr:row>
      <xdr:rowOff>33183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22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119560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6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83472</xdr:rowOff>
    </xdr:from>
    <xdr:to>
      <xdr:col>26</xdr:col>
      <xdr:colOff>101600</xdr:colOff>
      <xdr:row>16</xdr:row>
      <xdr:rowOff>13622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028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23799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71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147959</xdr:rowOff>
    </xdr:from>
    <xdr:to>
      <xdr:col>22</xdr:col>
      <xdr:colOff>165100</xdr:colOff>
      <xdr:row>16</xdr:row>
      <xdr:rowOff>78109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67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88286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36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15371</xdr:rowOff>
    </xdr:from>
    <xdr:to>
      <xdr:col>19</xdr:col>
      <xdr:colOff>38100</xdr:colOff>
      <xdr:row>15</xdr:row>
      <xdr:rowOff>116971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634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127148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40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102358</xdr:rowOff>
    </xdr:from>
    <xdr:to>
      <xdr:col>15</xdr:col>
      <xdr:colOff>101600</xdr:colOff>
      <xdr:row>16</xdr:row>
      <xdr:rowOff>32508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721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42685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49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230422</xdr:rowOff>
    </xdr:from>
    <xdr:to>
      <xdr:col>29</xdr:col>
      <xdr:colOff>127000</xdr:colOff>
      <xdr:row>37</xdr:row>
      <xdr:rowOff>228860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4972"/>
          <a:ext cx="0" cy="11985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200937</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2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228860</xdr:rowOff>
    </xdr:from>
    <xdr:to>
      <xdr:col>30</xdr:col>
      <xdr:colOff>25400</xdr:colOff>
      <xdr:row>37</xdr:row>
      <xdr:rowOff>228860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3535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145349</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230422</xdr:rowOff>
    </xdr:from>
    <xdr:to>
      <xdr:col>30</xdr:col>
      <xdr:colOff>25400</xdr:colOff>
      <xdr:row>33</xdr:row>
      <xdr:rowOff>230422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49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193008</xdr:rowOff>
    </xdr:from>
    <xdr:to>
      <xdr:col>29</xdr:col>
      <xdr:colOff>127000</xdr:colOff>
      <xdr:row>35</xdr:row>
      <xdr:rowOff>45885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460458"/>
          <a:ext cx="647700" cy="1957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143241</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53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171164</xdr:rowOff>
    </xdr:from>
    <xdr:to>
      <xdr:col>29</xdr:col>
      <xdr:colOff>177800</xdr:colOff>
      <xdr:row>35</xdr:row>
      <xdr:rowOff>272764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7815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29826</xdr:rowOff>
    </xdr:from>
    <xdr:to>
      <xdr:col>26</xdr:col>
      <xdr:colOff>50800</xdr:colOff>
      <xdr:row>35</xdr:row>
      <xdr:rowOff>45885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640176"/>
          <a:ext cx="698500" cy="160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191109</xdr:rowOff>
    </xdr:from>
    <xdr:to>
      <xdr:col>26</xdr:col>
      <xdr:colOff>101600</xdr:colOff>
      <xdr:row>35</xdr:row>
      <xdr:rowOff>292709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0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277486</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87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29826</xdr:rowOff>
    </xdr:from>
    <xdr:to>
      <xdr:col>22</xdr:col>
      <xdr:colOff>114300</xdr:colOff>
      <xdr:row>35</xdr:row>
      <xdr:rowOff>115608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640176"/>
          <a:ext cx="698500" cy="85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213551</xdr:rowOff>
    </xdr:from>
    <xdr:to>
      <xdr:col>22</xdr:col>
      <xdr:colOff>165100</xdr:colOff>
      <xdr:row>35</xdr:row>
      <xdr:rowOff>315151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23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299928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910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115608</xdr:rowOff>
    </xdr:from>
    <xdr:to>
      <xdr:col>18</xdr:col>
      <xdr:colOff>177800</xdr:colOff>
      <xdr:row>35</xdr:row>
      <xdr:rowOff>184321</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725958"/>
          <a:ext cx="698500" cy="687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247269</xdr:rowOff>
    </xdr:from>
    <xdr:to>
      <xdr:col>19</xdr:col>
      <xdr:colOff>38100</xdr:colOff>
      <xdr:row>36</xdr:row>
      <xdr:rowOff>5969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333646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4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247517</xdr:rowOff>
    </xdr:from>
    <xdr:to>
      <xdr:col>15</xdr:col>
      <xdr:colOff>101600</xdr:colOff>
      <xdr:row>36</xdr:row>
      <xdr:rowOff>6217</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57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333894</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944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142208</xdr:rowOff>
    </xdr:from>
    <xdr:to>
      <xdr:col>29</xdr:col>
      <xdr:colOff>177800</xdr:colOff>
      <xdr:row>34</xdr:row>
      <xdr:rowOff>243808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409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330185</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254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337985</xdr:rowOff>
    </xdr:from>
    <xdr:to>
      <xdr:col>26</xdr:col>
      <xdr:colOff>101600</xdr:colOff>
      <xdr:row>35</xdr:row>
      <xdr:rowOff>96685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605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106862</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374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321926</xdr:rowOff>
    </xdr:from>
    <xdr:to>
      <xdr:col>22</xdr:col>
      <xdr:colOff>165100</xdr:colOff>
      <xdr:row>35</xdr:row>
      <xdr:rowOff>80626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589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90803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358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64808</xdr:rowOff>
    </xdr:from>
    <xdr:to>
      <xdr:col>19</xdr:col>
      <xdr:colOff>38100</xdr:colOff>
      <xdr:row>35</xdr:row>
      <xdr:rowOff>166408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675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176585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44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133521</xdr:rowOff>
    </xdr:from>
    <xdr:to>
      <xdr:col>15</xdr:col>
      <xdr:colOff>101600</xdr:colOff>
      <xdr:row>35</xdr:row>
      <xdr:rowOff>235121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743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245298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512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10,926
10,826
241.89
11,013,378
10,743,115
208,739
6,164,106
12,553,107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55.3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39103</xdr:rowOff>
    </xdr:from>
    <xdr:to>
      <xdr:col>24</xdr:col>
      <xdr:colOff>62865</xdr:colOff>
      <xdr:row>38</xdr:row>
      <xdr:rowOff>38633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82603"/>
          <a:ext cx="1270" cy="137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42460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5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38633</xdr:rowOff>
    </xdr:from>
    <xdr:to>
      <xdr:col>24</xdr:col>
      <xdr:colOff>152400</xdr:colOff>
      <xdr:row>38</xdr:row>
      <xdr:rowOff>38633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53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157230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7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39103</xdr:rowOff>
    </xdr:from>
    <xdr:to>
      <xdr:col>24</xdr:col>
      <xdr:colOff>152400</xdr:colOff>
      <xdr:row>30</xdr:row>
      <xdr:rowOff>39103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82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160401</xdr:rowOff>
    </xdr:from>
    <xdr:to>
      <xdr:col>24</xdr:col>
      <xdr:colOff>63500</xdr:colOff>
      <xdr:row>33</xdr:row>
      <xdr:rowOff>54356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646801"/>
          <a:ext cx="838200" cy="6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26522</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55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48095</xdr:rowOff>
    </xdr:from>
    <xdr:to>
      <xdr:col>24</xdr:col>
      <xdr:colOff>114300</xdr:colOff>
      <xdr:row>34</xdr:row>
      <xdr:rowOff>149695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7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160401</xdr:rowOff>
    </xdr:from>
    <xdr:to>
      <xdr:col>19</xdr:col>
      <xdr:colOff>177800</xdr:colOff>
      <xdr:row>33</xdr:row>
      <xdr:rowOff>42228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646801"/>
          <a:ext cx="889000" cy="5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65862</xdr:rowOff>
    </xdr:from>
    <xdr:to>
      <xdr:col>20</xdr:col>
      <xdr:colOff>38100</xdr:colOff>
      <xdr:row>34</xdr:row>
      <xdr:rowOff>167462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895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158589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87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42228</xdr:rowOff>
    </xdr:from>
    <xdr:to>
      <xdr:col>15</xdr:col>
      <xdr:colOff>50800</xdr:colOff>
      <xdr:row>33</xdr:row>
      <xdr:rowOff>72352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00078"/>
          <a:ext cx="889000" cy="3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107099</xdr:rowOff>
    </xdr:from>
    <xdr:to>
      <xdr:col>15</xdr:col>
      <xdr:colOff>101600</xdr:colOff>
      <xdr:row>35</xdr:row>
      <xdr:rowOff>37249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28376</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29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72352</xdr:rowOff>
    </xdr:from>
    <xdr:to>
      <xdr:col>10</xdr:col>
      <xdr:colOff>114300</xdr:colOff>
      <xdr:row>34</xdr:row>
      <xdr:rowOff>77610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730202"/>
          <a:ext cx="889000" cy="17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4470</xdr:rowOff>
    </xdr:from>
    <xdr:to>
      <xdr:col>10</xdr:col>
      <xdr:colOff>165100</xdr:colOff>
      <xdr:row>35</xdr:row>
      <xdr:rowOff>106070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97197</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09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10135</xdr:rowOff>
    </xdr:from>
    <xdr:to>
      <xdr:col>6</xdr:col>
      <xdr:colOff>38100</xdr:colOff>
      <xdr:row>36</xdr:row>
      <xdr:rowOff>111735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8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102862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7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3556</xdr:rowOff>
    </xdr:from>
    <xdr:to>
      <xdr:col>24</xdr:col>
      <xdr:colOff>114300</xdr:colOff>
      <xdr:row>33</xdr:row>
      <xdr:rowOff>105156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6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26433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1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109601</xdr:rowOff>
    </xdr:from>
    <xdr:to>
      <xdr:col>20</xdr:col>
      <xdr:colOff>38100</xdr:colOff>
      <xdr:row>33</xdr:row>
      <xdr:rowOff>39751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59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56278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371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162878</xdr:rowOff>
    </xdr:from>
    <xdr:to>
      <xdr:col>15</xdr:col>
      <xdr:colOff>101600</xdr:colOff>
      <xdr:row>33</xdr:row>
      <xdr:rowOff>93028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4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109555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424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21552</xdr:rowOff>
    </xdr:from>
    <xdr:to>
      <xdr:col>10</xdr:col>
      <xdr:colOff>165100</xdr:colOff>
      <xdr:row>33</xdr:row>
      <xdr:rowOff>123152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7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139679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45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26810</xdr:rowOff>
    </xdr:from>
    <xdr:to>
      <xdr:col>6</xdr:col>
      <xdr:colOff>38100</xdr:colOff>
      <xdr:row>34</xdr:row>
      <xdr:rowOff>128410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5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144937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631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134816</xdr:rowOff>
    </xdr:from>
    <xdr:to>
      <xdr:col>24</xdr:col>
      <xdr:colOff>62865</xdr:colOff>
      <xdr:row>58</xdr:row>
      <xdr:rowOff>79241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07316"/>
          <a:ext cx="1270" cy="1316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83068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2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79241</xdr:rowOff>
    </xdr:from>
    <xdr:to>
      <xdr:col>24</xdr:col>
      <xdr:colOff>152400</xdr:colOff>
      <xdr:row>58</xdr:row>
      <xdr:rowOff>79241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2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81493</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48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134816</xdr:rowOff>
    </xdr:from>
    <xdr:to>
      <xdr:col>24</xdr:col>
      <xdr:colOff>152400</xdr:colOff>
      <xdr:row>50</xdr:row>
      <xdr:rowOff>134816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0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97521</xdr:rowOff>
    </xdr:from>
    <xdr:to>
      <xdr:col>24</xdr:col>
      <xdr:colOff>63500</xdr:colOff>
      <xdr:row>57</xdr:row>
      <xdr:rowOff>105953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870171"/>
          <a:ext cx="838200" cy="8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51910</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531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29033</xdr:rowOff>
    </xdr:from>
    <xdr:to>
      <xdr:col>24</xdr:col>
      <xdr:colOff>114300</xdr:colOff>
      <xdr:row>57</xdr:row>
      <xdr:rowOff>130633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105953</xdr:rowOff>
    </xdr:from>
    <xdr:to>
      <xdr:col>19</xdr:col>
      <xdr:colOff>177800</xdr:colOff>
      <xdr:row>57</xdr:row>
      <xdr:rowOff>125632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78603"/>
          <a:ext cx="889000" cy="1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58222</xdr:rowOff>
    </xdr:from>
    <xdr:to>
      <xdr:col>20</xdr:col>
      <xdr:colOff>38100</xdr:colOff>
      <xdr:row>57</xdr:row>
      <xdr:rowOff>159822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3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150949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923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125632</xdr:rowOff>
    </xdr:from>
    <xdr:to>
      <xdr:col>15</xdr:col>
      <xdr:colOff>50800</xdr:colOff>
      <xdr:row>57</xdr:row>
      <xdr:rowOff>139312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898282"/>
          <a:ext cx="889000" cy="1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86486</xdr:rowOff>
    </xdr:from>
    <xdr:to>
      <xdr:col>15</xdr:col>
      <xdr:colOff>101600</xdr:colOff>
      <xdr:row>58</xdr:row>
      <xdr:rowOff>16636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5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7763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951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139312</xdr:rowOff>
    </xdr:from>
    <xdr:to>
      <xdr:col>10</xdr:col>
      <xdr:colOff>114300</xdr:colOff>
      <xdr:row>58</xdr:row>
      <xdr:rowOff>671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11962"/>
          <a:ext cx="889000" cy="3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114198</xdr:rowOff>
    </xdr:from>
    <xdr:to>
      <xdr:col>10</xdr:col>
      <xdr:colOff>165100</xdr:colOff>
      <xdr:row>58</xdr:row>
      <xdr:rowOff>44348</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8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35475</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97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120193</xdr:rowOff>
    </xdr:from>
    <xdr:to>
      <xdr:col>6</xdr:col>
      <xdr:colOff>38100</xdr:colOff>
      <xdr:row>58</xdr:row>
      <xdr:rowOff>50343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9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66870</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668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46721</xdr:rowOff>
    </xdr:from>
    <xdr:to>
      <xdr:col>24</xdr:col>
      <xdr:colOff>114300</xdr:colOff>
      <xdr:row>57</xdr:row>
      <xdr:rowOff>148321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1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25148</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9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55153</xdr:rowOff>
    </xdr:from>
    <xdr:to>
      <xdr:col>20</xdr:col>
      <xdr:colOff>38100</xdr:colOff>
      <xdr:row>57</xdr:row>
      <xdr:rowOff>156753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2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1830</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603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74832</xdr:rowOff>
    </xdr:from>
    <xdr:to>
      <xdr:col>15</xdr:col>
      <xdr:colOff>101600</xdr:colOff>
      <xdr:row>58</xdr:row>
      <xdr:rowOff>4982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4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21509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62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88512</xdr:rowOff>
    </xdr:from>
    <xdr:to>
      <xdr:col>10</xdr:col>
      <xdr:colOff>165100</xdr:colOff>
      <xdr:row>58</xdr:row>
      <xdr:rowOff>18662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6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35189</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636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121321</xdr:rowOff>
    </xdr:from>
    <xdr:to>
      <xdr:col>6</xdr:col>
      <xdr:colOff>38100</xdr:colOff>
      <xdr:row>58</xdr:row>
      <xdr:rowOff>51471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9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42598</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986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24219</xdr:rowOff>
    </xdr:from>
    <xdr:to>
      <xdr:col>24</xdr:col>
      <xdr:colOff>62865</xdr:colOff>
      <xdr:row>78</xdr:row>
      <xdr:rowOff>148692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25719"/>
          <a:ext cx="1270" cy="1496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152519</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2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148692</xdr:rowOff>
    </xdr:from>
    <xdr:to>
      <xdr:col>24</xdr:col>
      <xdr:colOff>152400</xdr:colOff>
      <xdr:row>78</xdr:row>
      <xdr:rowOff>148692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2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142346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24219</xdr:rowOff>
    </xdr:from>
    <xdr:to>
      <xdr:col>24</xdr:col>
      <xdr:colOff>152400</xdr:colOff>
      <xdr:row>70</xdr:row>
      <xdr:rowOff>24219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25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90323</xdr:rowOff>
    </xdr:from>
    <xdr:to>
      <xdr:col>24</xdr:col>
      <xdr:colOff>63500</xdr:colOff>
      <xdr:row>78</xdr:row>
      <xdr:rowOff>119241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63423"/>
          <a:ext cx="838200" cy="2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150677</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2837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127800</xdr:rowOff>
    </xdr:from>
    <xdr:to>
      <xdr:col>24</xdr:col>
      <xdr:colOff>114300</xdr:colOff>
      <xdr:row>76</xdr:row>
      <xdr:rowOff>57950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29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97980</xdr:rowOff>
    </xdr:from>
    <xdr:to>
      <xdr:col>19</xdr:col>
      <xdr:colOff>177800</xdr:colOff>
      <xdr:row>78</xdr:row>
      <xdr:rowOff>119241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471080"/>
          <a:ext cx="889000" cy="2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107493</xdr:rowOff>
    </xdr:from>
    <xdr:to>
      <xdr:col>20</xdr:col>
      <xdr:colOff>38100</xdr:colOff>
      <xdr:row>76</xdr:row>
      <xdr:rowOff>37643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296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54170</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274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97980</xdr:rowOff>
    </xdr:from>
    <xdr:to>
      <xdr:col>15</xdr:col>
      <xdr:colOff>50800</xdr:colOff>
      <xdr:row>79</xdr:row>
      <xdr:rowOff>749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71080"/>
          <a:ext cx="889000" cy="7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145402</xdr:rowOff>
    </xdr:from>
    <xdr:to>
      <xdr:col>15</xdr:col>
      <xdr:colOff>101600</xdr:colOff>
      <xdr:row>76</xdr:row>
      <xdr:rowOff>75552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00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92079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277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115430</xdr:rowOff>
    </xdr:from>
    <xdr:to>
      <xdr:col>10</xdr:col>
      <xdr:colOff>114300</xdr:colOff>
      <xdr:row>79</xdr:row>
      <xdr:rowOff>749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488530"/>
          <a:ext cx="889000" cy="5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72326</xdr:rowOff>
    </xdr:from>
    <xdr:to>
      <xdr:col>10</xdr:col>
      <xdr:colOff>165100</xdr:colOff>
      <xdr:row>77</xdr:row>
      <xdr:rowOff>2476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0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19004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287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133362</xdr:rowOff>
    </xdr:from>
    <xdr:to>
      <xdr:col>6</xdr:col>
      <xdr:colOff>38100</xdr:colOff>
      <xdr:row>77</xdr:row>
      <xdr:rowOff>63512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16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80039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93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39523</xdr:rowOff>
    </xdr:from>
    <xdr:to>
      <xdr:col>24</xdr:col>
      <xdr:colOff>114300</xdr:colOff>
      <xdr:row>78</xdr:row>
      <xdr:rowOff>141123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1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125900</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27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68441</xdr:rowOff>
    </xdr:from>
    <xdr:to>
      <xdr:col>20</xdr:col>
      <xdr:colOff>38100</xdr:colOff>
      <xdr:row>78</xdr:row>
      <xdr:rowOff>170041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4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161168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34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47180</xdr:rowOff>
    </xdr:from>
    <xdr:to>
      <xdr:col>15</xdr:col>
      <xdr:colOff>101600</xdr:colOff>
      <xdr:row>78</xdr:row>
      <xdr:rowOff>148780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139907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13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121399</xdr:rowOff>
    </xdr:from>
    <xdr:to>
      <xdr:col>10</xdr:col>
      <xdr:colOff>165100</xdr:colOff>
      <xdr:row>79</xdr:row>
      <xdr:rowOff>51549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9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42676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87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64630</xdr:rowOff>
    </xdr:from>
    <xdr:to>
      <xdr:col>6</xdr:col>
      <xdr:colOff>38100</xdr:colOff>
      <xdr:row>78</xdr:row>
      <xdr:rowOff>166230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3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157357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3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23135</xdr:rowOff>
    </xdr:from>
    <xdr:to>
      <xdr:col>24</xdr:col>
      <xdr:colOff>62865</xdr:colOff>
      <xdr:row>98</xdr:row>
      <xdr:rowOff>53713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625085"/>
          <a:ext cx="1270" cy="1230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57540</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53713</xdr:rowOff>
    </xdr:from>
    <xdr:to>
      <xdr:col>24</xdr:col>
      <xdr:colOff>152400</xdr:colOff>
      <xdr:row>98</xdr:row>
      <xdr:rowOff>53713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141262</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40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23135</xdr:rowOff>
    </xdr:from>
    <xdr:to>
      <xdr:col>24</xdr:col>
      <xdr:colOff>152400</xdr:colOff>
      <xdr:row>91</xdr:row>
      <xdr:rowOff>23135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62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61573</xdr:rowOff>
    </xdr:from>
    <xdr:to>
      <xdr:col>24</xdr:col>
      <xdr:colOff>63500</xdr:colOff>
      <xdr:row>97</xdr:row>
      <xdr:rowOff>20709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20773"/>
          <a:ext cx="838200" cy="1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135247</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080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112370</xdr:rowOff>
    </xdr:from>
    <xdr:to>
      <xdr:col>24</xdr:col>
      <xdr:colOff>114300</xdr:colOff>
      <xdr:row>95</xdr:row>
      <xdr:rowOff>42520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112497</xdr:rowOff>
    </xdr:from>
    <xdr:to>
      <xdr:col>19</xdr:col>
      <xdr:colOff>177800</xdr:colOff>
      <xdr:row>97</xdr:row>
      <xdr:rowOff>20709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571697"/>
          <a:ext cx="889000" cy="7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35320</xdr:rowOff>
    </xdr:from>
    <xdr:to>
      <xdr:col>20</xdr:col>
      <xdr:colOff>38100</xdr:colOff>
      <xdr:row>95</xdr:row>
      <xdr:rowOff>136920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32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153447</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9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112497</xdr:rowOff>
    </xdr:from>
    <xdr:to>
      <xdr:col>15</xdr:col>
      <xdr:colOff>50800</xdr:colOff>
      <xdr:row>98</xdr:row>
      <xdr:rowOff>39681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571697"/>
          <a:ext cx="889000" cy="27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95627</xdr:rowOff>
    </xdr:from>
    <xdr:to>
      <xdr:col>15</xdr:col>
      <xdr:colOff>101600</xdr:colOff>
      <xdr:row>95</xdr:row>
      <xdr:rowOff>25777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11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42304</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5987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39681</xdr:rowOff>
    </xdr:from>
    <xdr:to>
      <xdr:col>10</xdr:col>
      <xdr:colOff>114300</xdr:colOff>
      <xdr:row>98</xdr:row>
      <xdr:rowOff>67833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841781"/>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5624</xdr:rowOff>
    </xdr:from>
    <xdr:to>
      <xdr:col>10</xdr:col>
      <xdr:colOff>165100</xdr:colOff>
      <xdr:row>96</xdr:row>
      <xdr:rowOff>107224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6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123751</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4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24783</xdr:rowOff>
    </xdr:from>
    <xdr:to>
      <xdr:col>6</xdr:col>
      <xdr:colOff>38100</xdr:colOff>
      <xdr:row>96</xdr:row>
      <xdr:rowOff>126383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48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142910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25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10773</xdr:rowOff>
    </xdr:from>
    <xdr:to>
      <xdr:col>24</xdr:col>
      <xdr:colOff>114300</xdr:colOff>
      <xdr:row>96</xdr:row>
      <xdr:rowOff>112373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6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160650</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4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141359</xdr:rowOff>
    </xdr:from>
    <xdr:to>
      <xdr:col>20</xdr:col>
      <xdr:colOff>38100</xdr:colOff>
      <xdr:row>97</xdr:row>
      <xdr:rowOff>71509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60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62636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69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61697</xdr:rowOff>
    </xdr:from>
    <xdr:to>
      <xdr:col>15</xdr:col>
      <xdr:colOff>101600</xdr:colOff>
      <xdr:row>96</xdr:row>
      <xdr:rowOff>163297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2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154424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61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160331</xdr:rowOff>
    </xdr:from>
    <xdr:to>
      <xdr:col>10</xdr:col>
      <xdr:colOff>165100</xdr:colOff>
      <xdr:row>98</xdr:row>
      <xdr:rowOff>90481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79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81608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88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17033</xdr:rowOff>
    </xdr:from>
    <xdr:to>
      <xdr:col>6</xdr:col>
      <xdr:colOff>38100</xdr:colOff>
      <xdr:row>98</xdr:row>
      <xdr:rowOff>118633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1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109760</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91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119751</xdr:rowOff>
    </xdr:from>
    <xdr:to>
      <xdr:col>54</xdr:col>
      <xdr:colOff>189865</xdr:colOff>
      <xdr:row>37</xdr:row>
      <xdr:rowOff>164621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434701"/>
          <a:ext cx="1270" cy="1073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168448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1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164621</xdr:rowOff>
    </xdr:from>
    <xdr:to>
      <xdr:col>55</xdr:col>
      <xdr:colOff>88900</xdr:colOff>
      <xdr:row>37</xdr:row>
      <xdr:rowOff>164621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0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66428</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20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119751</xdr:rowOff>
    </xdr:from>
    <xdr:to>
      <xdr:col>55</xdr:col>
      <xdr:colOff>88900</xdr:colOff>
      <xdr:row>31</xdr:row>
      <xdr:rowOff>119751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434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139269</xdr:rowOff>
    </xdr:from>
    <xdr:to>
      <xdr:col>55</xdr:col>
      <xdr:colOff>0</xdr:colOff>
      <xdr:row>36</xdr:row>
      <xdr:rowOff>28528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140019"/>
          <a:ext cx="838200" cy="6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63176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892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40299</xdr:rowOff>
    </xdr:from>
    <xdr:to>
      <xdr:col>55</xdr:col>
      <xdr:colOff>50800</xdr:colOff>
      <xdr:row>35</xdr:row>
      <xdr:rowOff>141899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4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28528</xdr:rowOff>
    </xdr:from>
    <xdr:to>
      <xdr:col>50</xdr:col>
      <xdr:colOff>114300</xdr:colOff>
      <xdr:row>36</xdr:row>
      <xdr:rowOff>59980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00728"/>
          <a:ext cx="889000" cy="3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50754</xdr:rowOff>
    </xdr:from>
    <xdr:to>
      <xdr:col>50</xdr:col>
      <xdr:colOff>165100</xdr:colOff>
      <xdr:row>35</xdr:row>
      <xdr:rowOff>152354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05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168881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82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30349</xdr:rowOff>
    </xdr:from>
    <xdr:to>
      <xdr:col>45</xdr:col>
      <xdr:colOff>177800</xdr:colOff>
      <xdr:row>36</xdr:row>
      <xdr:rowOff>59980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859649"/>
          <a:ext cx="889000" cy="37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98177</xdr:rowOff>
    </xdr:from>
    <xdr:to>
      <xdr:col>46</xdr:col>
      <xdr:colOff>38100</xdr:colOff>
      <xdr:row>36</xdr:row>
      <xdr:rowOff>28327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09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44854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874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30349</xdr:rowOff>
    </xdr:from>
    <xdr:to>
      <xdr:col>41</xdr:col>
      <xdr:colOff>50800</xdr:colOff>
      <xdr:row>36</xdr:row>
      <xdr:rowOff>161992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859649"/>
          <a:ext cx="889000" cy="47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83345</xdr:rowOff>
    </xdr:from>
    <xdr:to>
      <xdr:col>41</xdr:col>
      <xdr:colOff>101600</xdr:colOff>
      <xdr:row>34</xdr:row>
      <xdr:rowOff>13495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74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30022</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516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23589</xdr:rowOff>
    </xdr:from>
    <xdr:to>
      <xdr:col>36</xdr:col>
      <xdr:colOff>165100</xdr:colOff>
      <xdr:row>36</xdr:row>
      <xdr:rowOff>125189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19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141716</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97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88469</xdr:rowOff>
    </xdr:from>
    <xdr:to>
      <xdr:col>55</xdr:col>
      <xdr:colOff>50800</xdr:colOff>
      <xdr:row>36</xdr:row>
      <xdr:rowOff>18619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08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66896</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67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149178</xdr:rowOff>
    </xdr:from>
    <xdr:to>
      <xdr:col>50</xdr:col>
      <xdr:colOff>165100</xdr:colOff>
      <xdr:row>36</xdr:row>
      <xdr:rowOff>79328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4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70455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242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9180</xdr:rowOff>
    </xdr:from>
    <xdr:to>
      <xdr:col>46</xdr:col>
      <xdr:colOff>38100</xdr:colOff>
      <xdr:row>36</xdr:row>
      <xdr:rowOff>110780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8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101907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274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150999</xdr:rowOff>
    </xdr:from>
    <xdr:to>
      <xdr:col>41</xdr:col>
      <xdr:colOff>101600</xdr:colOff>
      <xdr:row>34</xdr:row>
      <xdr:rowOff>81149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80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72276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901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111192</xdr:rowOff>
    </xdr:from>
    <xdr:to>
      <xdr:col>36</xdr:col>
      <xdr:colOff>165100</xdr:colOff>
      <xdr:row>37</xdr:row>
      <xdr:rowOff>41342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8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32469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376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104915</xdr:rowOff>
    </xdr:from>
    <xdr:to>
      <xdr:col>54</xdr:col>
      <xdr:colOff>189865</xdr:colOff>
      <xdr:row>58</xdr:row>
      <xdr:rowOff>69314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77415"/>
          <a:ext cx="1270" cy="133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73141</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1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69314</xdr:rowOff>
    </xdr:from>
    <xdr:to>
      <xdr:col>55</xdr:col>
      <xdr:colOff>88900</xdr:colOff>
      <xdr:row>58</xdr:row>
      <xdr:rowOff>69314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13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51592</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45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104915</xdr:rowOff>
    </xdr:from>
    <xdr:to>
      <xdr:col>55</xdr:col>
      <xdr:colOff>88900</xdr:colOff>
      <xdr:row>50</xdr:row>
      <xdr:rowOff>104915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7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155862</xdr:rowOff>
    </xdr:from>
    <xdr:to>
      <xdr:col>55</xdr:col>
      <xdr:colOff>0</xdr:colOff>
      <xdr:row>55</xdr:row>
      <xdr:rowOff>168267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585612"/>
          <a:ext cx="838200" cy="1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156939</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86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7062</xdr:rowOff>
    </xdr:from>
    <xdr:to>
      <xdr:col>55</xdr:col>
      <xdr:colOff>50800</xdr:colOff>
      <xdr:row>56</xdr:row>
      <xdr:rowOff>108662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0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155862</xdr:rowOff>
    </xdr:from>
    <xdr:to>
      <xdr:col>50</xdr:col>
      <xdr:colOff>114300</xdr:colOff>
      <xdr:row>56</xdr:row>
      <xdr:rowOff>41715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585612"/>
          <a:ext cx="889000" cy="57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35007</xdr:rowOff>
    </xdr:from>
    <xdr:to>
      <xdr:col>50</xdr:col>
      <xdr:colOff>165100</xdr:colOff>
      <xdr:row>56</xdr:row>
      <xdr:rowOff>136607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63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127734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72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152364</xdr:rowOff>
    </xdr:from>
    <xdr:to>
      <xdr:col>45</xdr:col>
      <xdr:colOff>177800</xdr:colOff>
      <xdr:row>56</xdr:row>
      <xdr:rowOff>41715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582114"/>
          <a:ext cx="889000" cy="6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70456</xdr:rowOff>
    </xdr:from>
    <xdr:to>
      <xdr:col>46</xdr:col>
      <xdr:colOff>38100</xdr:colOff>
      <xdr:row>57</xdr:row>
      <xdr:rowOff>606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67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163183</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76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152364</xdr:rowOff>
    </xdr:from>
    <xdr:to>
      <xdr:col>41</xdr:col>
      <xdr:colOff>50800</xdr:colOff>
      <xdr:row>56</xdr:row>
      <xdr:rowOff>140500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582114"/>
          <a:ext cx="889000" cy="15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49650</xdr:rowOff>
    </xdr:from>
    <xdr:to>
      <xdr:col>41</xdr:col>
      <xdr:colOff>101600</xdr:colOff>
      <xdr:row>56</xdr:row>
      <xdr:rowOff>151250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5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142377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743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57460</xdr:rowOff>
    </xdr:from>
    <xdr:to>
      <xdr:col>36</xdr:col>
      <xdr:colOff>165100</xdr:colOff>
      <xdr:row>56</xdr:row>
      <xdr:rowOff>159060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5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4137</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43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117467</xdr:rowOff>
    </xdr:from>
    <xdr:to>
      <xdr:col>55</xdr:col>
      <xdr:colOff>50800</xdr:colOff>
      <xdr:row>56</xdr:row>
      <xdr:rowOff>47617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54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140344</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398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105062</xdr:rowOff>
    </xdr:from>
    <xdr:to>
      <xdr:col>50</xdr:col>
      <xdr:colOff>165100</xdr:colOff>
      <xdr:row>56</xdr:row>
      <xdr:rowOff>35212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53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51739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310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162365</xdr:rowOff>
    </xdr:from>
    <xdr:to>
      <xdr:col>46</xdr:col>
      <xdr:colOff>38100</xdr:colOff>
      <xdr:row>56</xdr:row>
      <xdr:rowOff>92515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59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109042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367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101564</xdr:rowOff>
    </xdr:from>
    <xdr:to>
      <xdr:col>41</xdr:col>
      <xdr:colOff>101600</xdr:colOff>
      <xdr:row>56</xdr:row>
      <xdr:rowOff>31714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53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48241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306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89700</xdr:rowOff>
    </xdr:from>
    <xdr:to>
      <xdr:col>36</xdr:col>
      <xdr:colOff>165100</xdr:colOff>
      <xdr:row>57</xdr:row>
      <xdr:rowOff>19850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6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10977</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78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92111</xdr:rowOff>
    </xdr:from>
    <xdr:to>
      <xdr:col>54</xdr:col>
      <xdr:colOff>189865</xdr:colOff>
      <xdr:row>78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93611"/>
          <a:ext cx="1270" cy="1304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38788</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6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92111</xdr:rowOff>
    </xdr:from>
    <xdr:to>
      <xdr:col>55</xdr:col>
      <xdr:colOff>88900</xdr:colOff>
      <xdr:row>70</xdr:row>
      <xdr:rowOff>92111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54307</xdr:rowOff>
    </xdr:from>
    <xdr:to>
      <xdr:col>55</xdr:col>
      <xdr:colOff>0</xdr:colOff>
      <xdr:row>76</xdr:row>
      <xdr:rowOff>69452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2913057"/>
          <a:ext cx="838200" cy="18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102395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132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123968</xdr:rowOff>
    </xdr:from>
    <xdr:to>
      <xdr:col>55</xdr:col>
      <xdr:colOff>50800</xdr:colOff>
      <xdr:row>77</xdr:row>
      <xdr:rowOff>54118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15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54307</xdr:rowOff>
    </xdr:from>
    <xdr:to>
      <xdr:col>50</xdr:col>
      <xdr:colOff>114300</xdr:colOff>
      <xdr:row>76</xdr:row>
      <xdr:rowOff>88243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2913057"/>
          <a:ext cx="889000" cy="205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115229</xdr:rowOff>
    </xdr:from>
    <xdr:to>
      <xdr:col>50</xdr:col>
      <xdr:colOff>165100</xdr:colOff>
      <xdr:row>77</xdr:row>
      <xdr:rowOff>45379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14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36506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3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60547</xdr:rowOff>
    </xdr:from>
    <xdr:to>
      <xdr:col>45</xdr:col>
      <xdr:colOff>177800</xdr:colOff>
      <xdr:row>76</xdr:row>
      <xdr:rowOff>88243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090747"/>
          <a:ext cx="889000" cy="2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151668</xdr:rowOff>
    </xdr:from>
    <xdr:to>
      <xdr:col>46</xdr:col>
      <xdr:colOff>38100</xdr:colOff>
      <xdr:row>77</xdr:row>
      <xdr:rowOff>81818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18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72945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7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60547</xdr:rowOff>
    </xdr:from>
    <xdr:to>
      <xdr:col>41</xdr:col>
      <xdr:colOff>50800</xdr:colOff>
      <xdr:row>76</xdr:row>
      <xdr:rowOff>67422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090747"/>
          <a:ext cx="889000" cy="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167145</xdr:rowOff>
    </xdr:from>
    <xdr:to>
      <xdr:col>41</xdr:col>
      <xdr:colOff>101600</xdr:colOff>
      <xdr:row>77</xdr:row>
      <xdr:rowOff>97295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1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88422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9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14616</xdr:rowOff>
    </xdr:from>
    <xdr:to>
      <xdr:col>36</xdr:col>
      <xdr:colOff>165100</xdr:colOff>
      <xdr:row>77</xdr:row>
      <xdr:rowOff>116216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21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107343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30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18652</xdr:rowOff>
    </xdr:from>
    <xdr:to>
      <xdr:col>55</xdr:col>
      <xdr:colOff>50800</xdr:colOff>
      <xdr:row>76</xdr:row>
      <xdr:rowOff>120252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04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41529</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290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3507</xdr:rowOff>
    </xdr:from>
    <xdr:to>
      <xdr:col>50</xdr:col>
      <xdr:colOff>165100</xdr:colOff>
      <xdr:row>75</xdr:row>
      <xdr:rowOff>105107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286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121634</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263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37443</xdr:rowOff>
    </xdr:from>
    <xdr:to>
      <xdr:col>46</xdr:col>
      <xdr:colOff>38100</xdr:colOff>
      <xdr:row>76</xdr:row>
      <xdr:rowOff>139043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0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155569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284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9747</xdr:rowOff>
    </xdr:from>
    <xdr:to>
      <xdr:col>41</xdr:col>
      <xdr:colOff>101600</xdr:colOff>
      <xdr:row>76</xdr:row>
      <xdr:rowOff>111347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03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127874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281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16622</xdr:rowOff>
    </xdr:from>
    <xdr:to>
      <xdr:col>36</xdr:col>
      <xdr:colOff>165100</xdr:colOff>
      <xdr:row>76</xdr:row>
      <xdr:rowOff>118222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04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134749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282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25912</xdr:rowOff>
    </xdr:from>
    <xdr:to>
      <xdr:col>54</xdr:col>
      <xdr:colOff>189865</xdr:colOff>
      <xdr:row>98</xdr:row>
      <xdr:rowOff>104970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627862"/>
          <a:ext cx="1270" cy="1279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108797</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1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104970</xdr:rowOff>
    </xdr:from>
    <xdr:to>
      <xdr:col>55</xdr:col>
      <xdr:colOff>88900</xdr:colOff>
      <xdr:row>98</xdr:row>
      <xdr:rowOff>104970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0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144039</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40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25912</xdr:rowOff>
    </xdr:from>
    <xdr:to>
      <xdr:col>55</xdr:col>
      <xdr:colOff>88900</xdr:colOff>
      <xdr:row>91</xdr:row>
      <xdr:rowOff>25912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627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53107</xdr:rowOff>
    </xdr:from>
    <xdr:to>
      <xdr:col>55</xdr:col>
      <xdr:colOff>0</xdr:colOff>
      <xdr:row>97</xdr:row>
      <xdr:rowOff>23589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512307"/>
          <a:ext cx="838200" cy="14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59907</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5191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81480</xdr:rowOff>
    </xdr:from>
    <xdr:to>
      <xdr:col>55</xdr:col>
      <xdr:colOff>50800</xdr:colOff>
      <xdr:row>97</xdr:row>
      <xdr:rowOff>11630</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4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95965</xdr:rowOff>
    </xdr:from>
    <xdr:to>
      <xdr:col>50</xdr:col>
      <xdr:colOff>114300</xdr:colOff>
      <xdr:row>97</xdr:row>
      <xdr:rowOff>23589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555165"/>
          <a:ext cx="889000" cy="9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123337</xdr:rowOff>
    </xdr:from>
    <xdr:to>
      <xdr:col>50</xdr:col>
      <xdr:colOff>165100</xdr:colOff>
      <xdr:row>97</xdr:row>
      <xdr:rowOff>53487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8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70014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5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90469</xdr:rowOff>
    </xdr:from>
    <xdr:to>
      <xdr:col>45</xdr:col>
      <xdr:colOff>177800</xdr:colOff>
      <xdr:row>96</xdr:row>
      <xdr:rowOff>95965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549669"/>
          <a:ext cx="889000" cy="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136123</xdr:rowOff>
    </xdr:from>
    <xdr:to>
      <xdr:col>46</xdr:col>
      <xdr:colOff>38100</xdr:colOff>
      <xdr:row>97</xdr:row>
      <xdr:rowOff>66273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9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57400</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68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90469</xdr:rowOff>
    </xdr:from>
    <xdr:to>
      <xdr:col>41</xdr:col>
      <xdr:colOff>50800</xdr:colOff>
      <xdr:row>97</xdr:row>
      <xdr:rowOff>84401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549669"/>
          <a:ext cx="889000" cy="16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100856</xdr:rowOff>
    </xdr:from>
    <xdr:to>
      <xdr:col>41</xdr:col>
      <xdr:colOff>101600</xdr:colOff>
      <xdr:row>97</xdr:row>
      <xdr:rowOff>31006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6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22133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65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103312</xdr:rowOff>
    </xdr:from>
    <xdr:to>
      <xdr:col>36</xdr:col>
      <xdr:colOff>165100</xdr:colOff>
      <xdr:row>97</xdr:row>
      <xdr:rowOff>33462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562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49989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33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2307</xdr:rowOff>
    </xdr:from>
    <xdr:to>
      <xdr:col>55</xdr:col>
      <xdr:colOff>50800</xdr:colOff>
      <xdr:row>96</xdr:row>
      <xdr:rowOff>103907</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46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25184</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31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144239</xdr:rowOff>
    </xdr:from>
    <xdr:to>
      <xdr:col>50</xdr:col>
      <xdr:colOff>165100</xdr:colOff>
      <xdr:row>97</xdr:row>
      <xdr:rowOff>74389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60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65516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69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45165</xdr:rowOff>
    </xdr:from>
    <xdr:to>
      <xdr:col>46</xdr:col>
      <xdr:colOff>38100</xdr:colOff>
      <xdr:row>96</xdr:row>
      <xdr:rowOff>146765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50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163292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27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39669</xdr:rowOff>
    </xdr:from>
    <xdr:to>
      <xdr:col>41</xdr:col>
      <xdr:colOff>101600</xdr:colOff>
      <xdr:row>96</xdr:row>
      <xdr:rowOff>141269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49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157796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27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33601</xdr:rowOff>
    </xdr:from>
    <xdr:to>
      <xdr:col>36</xdr:col>
      <xdr:colOff>165100</xdr:colOff>
      <xdr:row>97</xdr:row>
      <xdr:rowOff>135201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66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126328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75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52081</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195581"/>
          <a:ext cx="1269" cy="1589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170208</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4970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52081</xdr:rowOff>
    </xdr:from>
    <xdr:to>
      <xdr:col>86</xdr:col>
      <xdr:colOff>25400</xdr:colOff>
      <xdr:row>30</xdr:row>
      <xdr:rowOff>52081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195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70390</xdr:rowOff>
    </xdr:from>
    <xdr:to>
      <xdr:col>85</xdr:col>
      <xdr:colOff>127000</xdr:colOff>
      <xdr:row>39</xdr:row>
      <xdr:rowOff>25433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585490"/>
          <a:ext cx="838200" cy="12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71518</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86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93091</xdr:rowOff>
    </xdr:from>
    <xdr:to>
      <xdr:col>85</xdr:col>
      <xdr:colOff>177800</xdr:colOff>
      <xdr:row>39</xdr:row>
      <xdr:rowOff>23241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25433</xdr:rowOff>
    </xdr:from>
    <xdr:to>
      <xdr:col>81</xdr:col>
      <xdr:colOff>50800</xdr:colOff>
      <xdr:row>39</xdr:row>
      <xdr:rowOff>67190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711983"/>
          <a:ext cx="889000" cy="4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89988</xdr:rowOff>
    </xdr:from>
    <xdr:to>
      <xdr:col>81</xdr:col>
      <xdr:colOff>101600</xdr:colOff>
      <xdr:row>39</xdr:row>
      <xdr:rowOff>20138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36666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124863</xdr:rowOff>
    </xdr:from>
    <xdr:to>
      <xdr:col>76</xdr:col>
      <xdr:colOff>114300</xdr:colOff>
      <xdr:row>39</xdr:row>
      <xdr:rowOff>67190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39963"/>
          <a:ext cx="889000" cy="11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76991</xdr:rowOff>
    </xdr:from>
    <xdr:to>
      <xdr:col>76</xdr:col>
      <xdr:colOff>165100</xdr:colOff>
      <xdr:row>39</xdr:row>
      <xdr:rowOff>7141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23668</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6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124863</xdr:rowOff>
    </xdr:from>
    <xdr:to>
      <xdr:col>71</xdr:col>
      <xdr:colOff>177800</xdr:colOff>
      <xdr:row>38</xdr:row>
      <xdr:rowOff>130066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639963"/>
          <a:ext cx="889000" cy="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68250</xdr:rowOff>
    </xdr:from>
    <xdr:to>
      <xdr:col>72</xdr:col>
      <xdr:colOff>38100</xdr:colOff>
      <xdr:row>38</xdr:row>
      <xdr:rowOff>169850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14927</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41232</xdr:rowOff>
    </xdr:from>
    <xdr:to>
      <xdr:col>67</xdr:col>
      <xdr:colOff>101600</xdr:colOff>
      <xdr:row>38</xdr:row>
      <xdr:rowOff>142832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159359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3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19590</xdr:rowOff>
    </xdr:from>
    <xdr:to>
      <xdr:col>85</xdr:col>
      <xdr:colOff>177800</xdr:colOff>
      <xdr:row>38</xdr:row>
      <xdr:rowOff>121190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3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42468</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8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146083</xdr:rowOff>
    </xdr:from>
    <xdr:to>
      <xdr:col>81</xdr:col>
      <xdr:colOff>101600</xdr:colOff>
      <xdr:row>39</xdr:row>
      <xdr:rowOff>76233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6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67360</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53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16390</xdr:rowOff>
    </xdr:from>
    <xdr:to>
      <xdr:col>76</xdr:col>
      <xdr:colOff>165100</xdr:colOff>
      <xdr:row>39</xdr:row>
      <xdr:rowOff>117990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70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109117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9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74063</xdr:rowOff>
    </xdr:from>
    <xdr:to>
      <xdr:col>72</xdr:col>
      <xdr:colOff>38100</xdr:colOff>
      <xdr:row>39</xdr:row>
      <xdr:rowOff>4213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8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166790</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68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79266</xdr:rowOff>
    </xdr:from>
    <xdr:to>
      <xdr:col>67</xdr:col>
      <xdr:colOff>101600</xdr:colOff>
      <xdr:row>39</xdr:row>
      <xdr:rowOff>9416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9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543</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68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87329</xdr:rowOff>
    </xdr:from>
    <xdr:to>
      <xdr:col>85</xdr:col>
      <xdr:colOff>126364</xdr:colOff>
      <xdr:row>79</xdr:row>
      <xdr:rowOff>148692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88829"/>
          <a:ext cx="1269" cy="160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152519</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69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148692</xdr:rowOff>
    </xdr:from>
    <xdr:to>
      <xdr:col>86</xdr:col>
      <xdr:colOff>25400</xdr:colOff>
      <xdr:row>79</xdr:row>
      <xdr:rowOff>148692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693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34006</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6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87329</xdr:rowOff>
    </xdr:from>
    <xdr:to>
      <xdr:col>86</xdr:col>
      <xdr:colOff>25400</xdr:colOff>
      <xdr:row>70</xdr:row>
      <xdr:rowOff>87329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88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26326</xdr:rowOff>
    </xdr:from>
    <xdr:to>
      <xdr:col>85</xdr:col>
      <xdr:colOff>127000</xdr:colOff>
      <xdr:row>73</xdr:row>
      <xdr:rowOff>131470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2542176"/>
          <a:ext cx="838200" cy="10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119383</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978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140956</xdr:rowOff>
    </xdr:from>
    <xdr:to>
      <xdr:col>85</xdr:col>
      <xdr:colOff>177800</xdr:colOff>
      <xdr:row>76</xdr:row>
      <xdr:rowOff>71106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99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131470</xdr:rowOff>
    </xdr:from>
    <xdr:to>
      <xdr:col>81</xdr:col>
      <xdr:colOff>50800</xdr:colOff>
      <xdr:row>74</xdr:row>
      <xdr:rowOff>14612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2647320"/>
          <a:ext cx="889000" cy="5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144809</xdr:rowOff>
    </xdr:from>
    <xdr:to>
      <xdr:col>81</xdr:col>
      <xdr:colOff>101600</xdr:colOff>
      <xdr:row>76</xdr:row>
      <xdr:rowOff>74960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035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66087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09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14612</xdr:rowOff>
    </xdr:from>
    <xdr:to>
      <xdr:col>76</xdr:col>
      <xdr:colOff>114300</xdr:colOff>
      <xdr:row>74</xdr:row>
      <xdr:rowOff>159164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2701912"/>
          <a:ext cx="889000" cy="14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155673</xdr:rowOff>
    </xdr:from>
    <xdr:to>
      <xdr:col>76</xdr:col>
      <xdr:colOff>165100</xdr:colOff>
      <xdr:row>76</xdr:row>
      <xdr:rowOff>85823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76950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1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159164</xdr:rowOff>
    </xdr:from>
    <xdr:to>
      <xdr:col>71</xdr:col>
      <xdr:colOff>177800</xdr:colOff>
      <xdr:row>75</xdr:row>
      <xdr:rowOff>74102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2846464"/>
          <a:ext cx="889000" cy="8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12112</xdr:rowOff>
    </xdr:from>
    <xdr:to>
      <xdr:col>72</xdr:col>
      <xdr:colOff>38100</xdr:colOff>
      <xdr:row>76</xdr:row>
      <xdr:rowOff>113712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4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104839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13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125411</xdr:rowOff>
    </xdr:from>
    <xdr:to>
      <xdr:col>67</xdr:col>
      <xdr:colOff>101600</xdr:colOff>
      <xdr:row>76</xdr:row>
      <xdr:rowOff>55561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46688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07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146976</xdr:rowOff>
    </xdr:from>
    <xdr:to>
      <xdr:col>85</xdr:col>
      <xdr:colOff>177800</xdr:colOff>
      <xdr:row>73</xdr:row>
      <xdr:rowOff>77126</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49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169853</xdr:rowOff>
    </xdr:from>
    <xdr:ext cx="599010"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342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80670</xdr:rowOff>
    </xdr:from>
    <xdr:to>
      <xdr:col>81</xdr:col>
      <xdr:colOff>101600</xdr:colOff>
      <xdr:row>74</xdr:row>
      <xdr:rowOff>10820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59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27347</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181795" y="12371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135262</xdr:rowOff>
    </xdr:from>
    <xdr:to>
      <xdr:col>76</xdr:col>
      <xdr:colOff>165100</xdr:colOff>
      <xdr:row>74</xdr:row>
      <xdr:rowOff>65412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65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81939</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292795" y="12426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108364</xdr:rowOff>
    </xdr:from>
    <xdr:to>
      <xdr:col>72</xdr:col>
      <xdr:colOff>38100</xdr:colOff>
      <xdr:row>75</xdr:row>
      <xdr:rowOff>38514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7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55041</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03795" y="1257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23302</xdr:rowOff>
    </xdr:from>
    <xdr:to>
      <xdr:col>67</xdr:col>
      <xdr:colOff>101600</xdr:colOff>
      <xdr:row>75</xdr:row>
      <xdr:rowOff>124902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88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141429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65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94452</xdr:rowOff>
    </xdr:from>
    <xdr:to>
      <xdr:col>85</xdr:col>
      <xdr:colOff>126364</xdr:colOff>
      <xdr:row>98</xdr:row>
      <xdr:rowOff>133986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96402"/>
          <a:ext cx="1269" cy="1239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137813</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3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133986</xdr:rowOff>
    </xdr:from>
    <xdr:to>
      <xdr:col>86</xdr:col>
      <xdr:colOff>25400</xdr:colOff>
      <xdr:row>98</xdr:row>
      <xdr:rowOff>133986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3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41129</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47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94452</xdr:rowOff>
    </xdr:from>
    <xdr:to>
      <xdr:col>86</xdr:col>
      <xdr:colOff>25400</xdr:colOff>
      <xdr:row>91</xdr:row>
      <xdr:rowOff>94452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96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74560</xdr:rowOff>
    </xdr:from>
    <xdr:to>
      <xdr:col>85</xdr:col>
      <xdr:colOff>127000</xdr:colOff>
      <xdr:row>98</xdr:row>
      <xdr:rowOff>85489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876660"/>
          <a:ext cx="838200" cy="1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124122</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5833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101245</xdr:rowOff>
    </xdr:from>
    <xdr:to>
      <xdr:col>85</xdr:col>
      <xdr:colOff>177800</xdr:colOff>
      <xdr:row>98</xdr:row>
      <xdr:rowOff>31395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3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22087</xdr:rowOff>
    </xdr:from>
    <xdr:to>
      <xdr:col>81</xdr:col>
      <xdr:colOff>50800</xdr:colOff>
      <xdr:row>98</xdr:row>
      <xdr:rowOff>74560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824187"/>
          <a:ext cx="889000" cy="5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118332</xdr:rowOff>
    </xdr:from>
    <xdr:to>
      <xdr:col>81</xdr:col>
      <xdr:colOff>101600</xdr:colOff>
      <xdr:row>98</xdr:row>
      <xdr:rowOff>48482</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4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65009</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2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22087</xdr:rowOff>
    </xdr:from>
    <xdr:to>
      <xdr:col>76</xdr:col>
      <xdr:colOff>114300</xdr:colOff>
      <xdr:row>98</xdr:row>
      <xdr:rowOff>101524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824187"/>
          <a:ext cx="889000" cy="7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135139</xdr:rowOff>
    </xdr:from>
    <xdr:to>
      <xdr:col>76</xdr:col>
      <xdr:colOff>165100</xdr:colOff>
      <xdr:row>98</xdr:row>
      <xdr:rowOff>65289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6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81816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4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101524</xdr:rowOff>
    </xdr:from>
    <xdr:to>
      <xdr:col>71</xdr:col>
      <xdr:colOff>177800</xdr:colOff>
      <xdr:row>98</xdr:row>
      <xdr:rowOff>112154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903624"/>
          <a:ext cx="8890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10632</xdr:rowOff>
    </xdr:from>
    <xdr:to>
      <xdr:col>72</xdr:col>
      <xdr:colOff>38100</xdr:colOff>
      <xdr:row>98</xdr:row>
      <xdr:rowOff>112232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1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128759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58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169943</xdr:rowOff>
    </xdr:from>
    <xdr:to>
      <xdr:col>67</xdr:col>
      <xdr:colOff>101600</xdr:colOff>
      <xdr:row>98</xdr:row>
      <xdr:rowOff>100093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0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116620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7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34689</xdr:rowOff>
    </xdr:from>
    <xdr:to>
      <xdr:col>85</xdr:col>
      <xdr:colOff>177800</xdr:colOff>
      <xdr:row>98</xdr:row>
      <xdr:rowOff>136289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3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121066</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5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23760</xdr:rowOff>
    </xdr:from>
    <xdr:to>
      <xdr:col>81</xdr:col>
      <xdr:colOff>101600</xdr:colOff>
      <xdr:row>98</xdr:row>
      <xdr:rowOff>125360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2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116487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91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142737</xdr:rowOff>
    </xdr:from>
    <xdr:to>
      <xdr:col>76</xdr:col>
      <xdr:colOff>165100</xdr:colOff>
      <xdr:row>98</xdr:row>
      <xdr:rowOff>72887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77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64014</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86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50724</xdr:rowOff>
    </xdr:from>
    <xdr:to>
      <xdr:col>72</xdr:col>
      <xdr:colOff>38100</xdr:colOff>
      <xdr:row>98</xdr:row>
      <xdr:rowOff>152324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5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143451</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94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61354</xdr:rowOff>
    </xdr:from>
    <xdr:to>
      <xdr:col>67</xdr:col>
      <xdr:colOff>101600</xdr:colOff>
      <xdr:row>98</xdr:row>
      <xdr:rowOff>162954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6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154081</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95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112897</xdr:rowOff>
    </xdr:from>
    <xdr:to>
      <xdr:col>116</xdr:col>
      <xdr:colOff>62864</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256397"/>
          <a:ext cx="1269" cy="1284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59574</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03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112897</xdr:rowOff>
    </xdr:from>
    <xdr:to>
      <xdr:col>116</xdr:col>
      <xdr:colOff>152400</xdr:colOff>
      <xdr:row>30</xdr:row>
      <xdr:rowOff>112897</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256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110805</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111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87928</xdr:rowOff>
    </xdr:from>
    <xdr:to>
      <xdr:col>116</xdr:col>
      <xdr:colOff>114300</xdr:colOff>
      <xdr:row>37</xdr:row>
      <xdr:rowOff>18078</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2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169024</xdr:rowOff>
    </xdr:from>
    <xdr:to>
      <xdr:col>112</xdr:col>
      <xdr:colOff>38100</xdr:colOff>
      <xdr:row>36</xdr:row>
      <xdr:rowOff>99174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16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115701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594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137135</xdr:rowOff>
    </xdr:from>
    <xdr:to>
      <xdr:col>107</xdr:col>
      <xdr:colOff>101600</xdr:colOff>
      <xdr:row>37</xdr:row>
      <xdr:rowOff>67285</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30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83812</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084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89922</xdr:rowOff>
    </xdr:from>
    <xdr:to>
      <xdr:col>102</xdr:col>
      <xdr:colOff>114300</xdr:colOff>
      <xdr:row>38</xdr:row>
      <xdr:rowOff>25400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433572"/>
          <a:ext cx="889000" cy="10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148565</xdr:rowOff>
    </xdr:from>
    <xdr:to>
      <xdr:col>102</xdr:col>
      <xdr:colOff>165100</xdr:colOff>
      <xdr:row>37</xdr:row>
      <xdr:rowOff>78715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32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95242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095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46495</xdr:rowOff>
    </xdr:from>
    <xdr:to>
      <xdr:col>98</xdr:col>
      <xdr:colOff>38100</xdr:colOff>
      <xdr:row>37</xdr:row>
      <xdr:rowOff>148095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39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139222</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48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39122</xdr:rowOff>
    </xdr:from>
    <xdr:to>
      <xdr:col>98</xdr:col>
      <xdr:colOff>38100</xdr:colOff>
      <xdr:row>37</xdr:row>
      <xdr:rowOff>140722</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38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157249</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15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37607</xdr:rowOff>
    </xdr:from>
    <xdr:to>
      <xdr:col>116</xdr:col>
      <xdr:colOff>62864</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610107"/>
          <a:ext cx="1269" cy="1473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155734</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38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37607</xdr:rowOff>
    </xdr:from>
    <xdr:to>
      <xdr:col>116</xdr:col>
      <xdr:colOff>152400</xdr:colOff>
      <xdr:row>50</xdr:row>
      <xdr:rowOff>37607</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61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128956</xdr:rowOff>
    </xdr:from>
    <xdr:to>
      <xdr:col>116</xdr:col>
      <xdr:colOff>63500</xdr:colOff>
      <xdr:row>58</xdr:row>
      <xdr:rowOff>135174</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1323300" y="10073056"/>
          <a:ext cx="838200" cy="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135003</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736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112126</xdr:rowOff>
    </xdr:from>
    <xdr:to>
      <xdr:col>116</xdr:col>
      <xdr:colOff>114300</xdr:colOff>
      <xdr:row>58</xdr:row>
      <xdr:rowOff>42276</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988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126487</xdr:rowOff>
    </xdr:from>
    <xdr:to>
      <xdr:col>111</xdr:col>
      <xdr:colOff>177800</xdr:colOff>
      <xdr:row>58</xdr:row>
      <xdr:rowOff>128956</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0434300" y="10070587"/>
          <a:ext cx="8890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129865</xdr:rowOff>
    </xdr:from>
    <xdr:to>
      <xdr:col>112</xdr:col>
      <xdr:colOff>38100</xdr:colOff>
      <xdr:row>58</xdr:row>
      <xdr:rowOff>60015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990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76542</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967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126441</xdr:rowOff>
    </xdr:from>
    <xdr:to>
      <xdr:col>107</xdr:col>
      <xdr:colOff>50800</xdr:colOff>
      <xdr:row>58</xdr:row>
      <xdr:rowOff>126487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9545300" y="10070541"/>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150896</xdr:rowOff>
    </xdr:from>
    <xdr:to>
      <xdr:col>107</xdr:col>
      <xdr:colOff>101600</xdr:colOff>
      <xdr:row>58</xdr:row>
      <xdr:rowOff>81046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99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97573</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9698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126441</xdr:rowOff>
    </xdr:from>
    <xdr:to>
      <xdr:col>102</xdr:col>
      <xdr:colOff>114300</xdr:colOff>
      <xdr:row>58</xdr:row>
      <xdr:rowOff>129047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8656300" y="10070541"/>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42357</xdr:rowOff>
    </xdr:from>
    <xdr:to>
      <xdr:col>102</xdr:col>
      <xdr:colOff>165100</xdr:colOff>
      <xdr:row>57</xdr:row>
      <xdr:rowOff>143957</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981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160484</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59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141204</xdr:rowOff>
    </xdr:from>
    <xdr:to>
      <xdr:col>98</xdr:col>
      <xdr:colOff>38100</xdr:colOff>
      <xdr:row>57</xdr:row>
      <xdr:rowOff>71354</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97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87881</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5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84374</xdr:rowOff>
    </xdr:from>
    <xdr:to>
      <xdr:col>116</xdr:col>
      <xdr:colOff>114300</xdr:colOff>
      <xdr:row>59</xdr:row>
      <xdr:rowOff>14524</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1002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170751</xdr:rowOff>
    </xdr:from>
    <xdr:ext cx="313932"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99434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78156</xdr:rowOff>
    </xdr:from>
    <xdr:to>
      <xdr:col>112</xdr:col>
      <xdr:colOff>38100</xdr:colOff>
      <xdr:row>59</xdr:row>
      <xdr:rowOff>8306</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1002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170883</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4017" y="10114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75687</xdr:rowOff>
    </xdr:from>
    <xdr:to>
      <xdr:col>107</xdr:col>
      <xdr:colOff>101600</xdr:colOff>
      <xdr:row>59</xdr:row>
      <xdr:rowOff>5837</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1001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168414</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5017" y="10112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75641</xdr:rowOff>
    </xdr:from>
    <xdr:to>
      <xdr:col>102</xdr:col>
      <xdr:colOff>165100</xdr:colOff>
      <xdr:row>59</xdr:row>
      <xdr:rowOff>5791</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1001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168368</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6017" y="10112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78247</xdr:rowOff>
    </xdr:from>
    <xdr:to>
      <xdr:col>98</xdr:col>
      <xdr:colOff>38100</xdr:colOff>
      <xdr:row>59</xdr:row>
      <xdr:rowOff>8397</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1002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170974</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7017" y="101150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83644</xdr:rowOff>
    </xdr:from>
    <xdr:to>
      <xdr:col>116</xdr:col>
      <xdr:colOff>62864</xdr:colOff>
      <xdr:row>79</xdr:row>
      <xdr:rowOff>89621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85144"/>
          <a:ext cx="1269" cy="1549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93448</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3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89621</xdr:rowOff>
    </xdr:from>
    <xdr:to>
      <xdr:col>116</xdr:col>
      <xdr:colOff>152400</xdr:colOff>
      <xdr:row>79</xdr:row>
      <xdr:rowOff>89621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34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30321</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86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83644</xdr:rowOff>
    </xdr:from>
    <xdr:to>
      <xdr:col>116</xdr:col>
      <xdr:colOff>152400</xdr:colOff>
      <xdr:row>70</xdr:row>
      <xdr:rowOff>83644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8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156567</xdr:rowOff>
    </xdr:from>
    <xdr:to>
      <xdr:col>116</xdr:col>
      <xdr:colOff>63500</xdr:colOff>
      <xdr:row>72</xdr:row>
      <xdr:rowOff>25498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158067"/>
          <a:ext cx="838200" cy="21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66429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096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88002</xdr:rowOff>
    </xdr:from>
    <xdr:to>
      <xdr:col>116</xdr:col>
      <xdr:colOff>114300</xdr:colOff>
      <xdr:row>77</xdr:row>
      <xdr:rowOff>18152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11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25498</xdr:rowOff>
    </xdr:from>
    <xdr:to>
      <xdr:col>111</xdr:col>
      <xdr:colOff>177800</xdr:colOff>
      <xdr:row>72</xdr:row>
      <xdr:rowOff>40880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369898"/>
          <a:ext cx="889000" cy="1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75608</xdr:rowOff>
    </xdr:from>
    <xdr:to>
      <xdr:col>112</xdr:col>
      <xdr:colOff>38100</xdr:colOff>
      <xdr:row>77</xdr:row>
      <xdr:rowOff>5758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10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168335</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319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2540</xdr:rowOff>
    </xdr:from>
    <xdr:to>
      <xdr:col>107</xdr:col>
      <xdr:colOff>50800</xdr:colOff>
      <xdr:row>72</xdr:row>
      <xdr:rowOff>40880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2346940"/>
          <a:ext cx="889000" cy="38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67118</xdr:rowOff>
    </xdr:from>
    <xdr:to>
      <xdr:col>107</xdr:col>
      <xdr:colOff>101600</xdr:colOff>
      <xdr:row>76</xdr:row>
      <xdr:rowOff>168718</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9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159845</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319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2540</xdr:rowOff>
    </xdr:from>
    <xdr:to>
      <xdr:col>102</xdr:col>
      <xdr:colOff>114300</xdr:colOff>
      <xdr:row>72</xdr:row>
      <xdr:rowOff>131650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346940"/>
          <a:ext cx="889000" cy="12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69028</xdr:rowOff>
    </xdr:from>
    <xdr:to>
      <xdr:col>102</xdr:col>
      <xdr:colOff>165100</xdr:colOff>
      <xdr:row>76</xdr:row>
      <xdr:rowOff>170628</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9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161755</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319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58365</xdr:rowOff>
    </xdr:from>
    <xdr:to>
      <xdr:col>98</xdr:col>
      <xdr:colOff>38100</xdr:colOff>
      <xdr:row>76</xdr:row>
      <xdr:rowOff>159965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8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151092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318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105767</xdr:rowOff>
    </xdr:from>
    <xdr:to>
      <xdr:col>116</xdr:col>
      <xdr:colOff>114300</xdr:colOff>
      <xdr:row>71</xdr:row>
      <xdr:rowOff>35917</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10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20694</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022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146148</xdr:rowOff>
    </xdr:from>
    <xdr:to>
      <xdr:col>112</xdr:col>
      <xdr:colOff>38100</xdr:colOff>
      <xdr:row>72</xdr:row>
      <xdr:rowOff>76298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31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70</xdr:row>
      <xdr:rowOff>92825</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094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161530</xdr:rowOff>
    </xdr:from>
    <xdr:to>
      <xdr:col>107</xdr:col>
      <xdr:colOff>101600</xdr:colOff>
      <xdr:row>72</xdr:row>
      <xdr:rowOff>91680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33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108207</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109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123190</xdr:rowOff>
    </xdr:from>
    <xdr:to>
      <xdr:col>102</xdr:col>
      <xdr:colOff>165100</xdr:colOff>
      <xdr:row>72</xdr:row>
      <xdr:rowOff>53340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29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69867</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071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80850</xdr:rowOff>
    </xdr:from>
    <xdr:to>
      <xdr:col>98</xdr:col>
      <xdr:colOff>38100</xdr:colOff>
      <xdr:row>73</xdr:row>
      <xdr:rowOff>11000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42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27527</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200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人件費については、町の面積が東西に広く、集落が点在しているため、総合窓口の設置、ごみ収集にかかる人員が多いことが他団体よりも経費がかかっている。計画的な施設の統廃合や</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の活用、民間委託の推進を検討する必要がある。</a:t>
          </a:r>
        </a:p>
        <a:p>
          <a:r>
            <a:rPr kumimoji="1" lang="ja-JP" altLang="en-US" sz="1300">
              <a:latin typeface="ＭＳ Ｐゴシック" panose="020B0600070205080204" pitchFamily="50" charset="-128"/>
              <a:ea typeface="ＭＳ Ｐゴシック" panose="020B0600070205080204" pitchFamily="50" charset="-128"/>
            </a:rPr>
            <a:t>普通建設事業費については、新規整備において、統合保育所建設事業や災害対策のための避難場所等の整備事業等の影響から決算額が上昇傾向にある。</a:t>
          </a:r>
        </a:p>
        <a:p>
          <a:r>
            <a:rPr kumimoji="1" lang="ja-JP" altLang="en-US" sz="1300">
              <a:latin typeface="ＭＳ Ｐゴシック" panose="020B0600070205080204" pitchFamily="50" charset="-128"/>
              <a:ea typeface="ＭＳ Ｐゴシック" panose="020B0600070205080204" pitchFamily="50" charset="-128"/>
            </a:rPr>
            <a:t>扶助費については、少子化により子どもの数が減少しているため全国平均、三重県平均、類似団体平均よりも低い状況にある。令和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年度以降の決算額が上昇しているのは、臨時特別給付金等の影響である。</a:t>
          </a:r>
        </a:p>
        <a:p>
          <a:r>
            <a:rPr kumimoji="1" lang="ja-JP" altLang="en-US" sz="1300">
              <a:latin typeface="ＭＳ Ｐゴシック" panose="020B0600070205080204" pitchFamily="50" charset="-128"/>
              <a:ea typeface="ＭＳ Ｐゴシック" panose="020B0600070205080204" pitchFamily="50" charset="-128"/>
            </a:rPr>
            <a:t>繰出金については、下水道会計の公債費や維持管理経費の増、また、介護保険特別会計におけるサービス給付の増のため上昇傾向にある。</a:t>
          </a:r>
        </a:p>
        <a:p>
          <a:r>
            <a:rPr kumimoji="1" lang="ja-JP" altLang="en-US" sz="1300">
              <a:latin typeface="ＭＳ Ｐゴシック" panose="020B0600070205080204" pitchFamily="50" charset="-128"/>
              <a:ea typeface="ＭＳ Ｐゴシック" panose="020B0600070205080204" pitchFamily="50" charset="-128"/>
            </a:rPr>
            <a:t>公債費については、過去に行った公共施設の高台移転事業等の元金償還が始まってきているため、上昇傾向にある。今後も大型の普通建設事業を予定しているため、さらに上昇していくことが見込まれる。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10,926
10,826
241.89
11,013,378
10,743,115
208,739
6,164,106
12,553,107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55.3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141224</xdr:rowOff>
    </xdr:from>
    <xdr:to>
      <xdr:col>24</xdr:col>
      <xdr:colOff>62865</xdr:colOff>
      <xdr:row>37</xdr:row>
      <xdr:rowOff>137033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13274"/>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140860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137033</xdr:rowOff>
    </xdr:from>
    <xdr:to>
      <xdr:col>24</xdr:col>
      <xdr:colOff>152400</xdr:colOff>
      <xdr:row>37</xdr:row>
      <xdr:rowOff>137033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87901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8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141224</xdr:rowOff>
    </xdr:from>
    <xdr:to>
      <xdr:col>24</xdr:col>
      <xdr:colOff>152400</xdr:colOff>
      <xdr:row>29</xdr:row>
      <xdr:rowOff>141224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13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51689</xdr:rowOff>
    </xdr:from>
    <xdr:to>
      <xdr:col>24</xdr:col>
      <xdr:colOff>63500</xdr:colOff>
      <xdr:row>33</xdr:row>
      <xdr:rowOff>103505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09539"/>
          <a:ext cx="8382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19702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9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41275</xdr:rowOff>
    </xdr:from>
    <xdr:to>
      <xdr:col>24</xdr:col>
      <xdr:colOff>114300</xdr:colOff>
      <xdr:row>34</xdr:row>
      <xdr:rowOff>142875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7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103505</xdr:rowOff>
    </xdr:from>
    <xdr:to>
      <xdr:col>19</xdr:col>
      <xdr:colOff>177800</xdr:colOff>
      <xdr:row>34</xdr:row>
      <xdr:rowOff>153797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61355"/>
          <a:ext cx="889000" cy="22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80518</xdr:rowOff>
    </xdr:from>
    <xdr:to>
      <xdr:col>20</xdr:col>
      <xdr:colOff>38100</xdr:colOff>
      <xdr:row>35</xdr:row>
      <xdr:rowOff>10668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0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1795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0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153797</xdr:rowOff>
    </xdr:from>
    <xdr:to>
      <xdr:col>15</xdr:col>
      <xdr:colOff>50800</xdr:colOff>
      <xdr:row>35</xdr:row>
      <xdr:rowOff>147320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83097"/>
          <a:ext cx="889000" cy="16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127381</xdr:rowOff>
    </xdr:from>
    <xdr:to>
      <xdr:col>15</xdr:col>
      <xdr:colOff>101600</xdr:colOff>
      <xdr:row>35</xdr:row>
      <xdr:rowOff>57531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5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48658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4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37973</xdr:rowOff>
    </xdr:from>
    <xdr:to>
      <xdr:col>10</xdr:col>
      <xdr:colOff>114300</xdr:colOff>
      <xdr:row>35</xdr:row>
      <xdr:rowOff>147320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67273"/>
          <a:ext cx="889000" cy="28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140716</xdr:rowOff>
    </xdr:from>
    <xdr:to>
      <xdr:col>10</xdr:col>
      <xdr:colOff>165100</xdr:colOff>
      <xdr:row>35</xdr:row>
      <xdr:rowOff>70866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7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87393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4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124714</xdr:rowOff>
    </xdr:from>
    <xdr:to>
      <xdr:col>6</xdr:col>
      <xdr:colOff>38100</xdr:colOff>
      <xdr:row>34</xdr:row>
      <xdr:rowOff>54864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78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71391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55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889</xdr:rowOff>
    </xdr:from>
    <xdr:to>
      <xdr:col>24</xdr:col>
      <xdr:colOff>114300</xdr:colOff>
      <xdr:row>33</xdr:row>
      <xdr:rowOff>102489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5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23766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1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52705</xdr:rowOff>
    </xdr:from>
    <xdr:to>
      <xdr:col>20</xdr:col>
      <xdr:colOff>38100</xdr:colOff>
      <xdr:row>33</xdr:row>
      <xdr:rowOff>154305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1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170832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8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102997</xdr:rowOff>
    </xdr:from>
    <xdr:to>
      <xdr:col>15</xdr:col>
      <xdr:colOff>101600</xdr:colOff>
      <xdr:row>35</xdr:row>
      <xdr:rowOff>33147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3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49674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07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96520</xdr:rowOff>
    </xdr:from>
    <xdr:to>
      <xdr:col>10</xdr:col>
      <xdr:colOff>165100</xdr:colOff>
      <xdr:row>36</xdr:row>
      <xdr:rowOff>26670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9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17797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8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158623</xdr:rowOff>
    </xdr:from>
    <xdr:to>
      <xdr:col>6</xdr:col>
      <xdr:colOff>38100</xdr:colOff>
      <xdr:row>34</xdr:row>
      <xdr:rowOff>88773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1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79900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0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9096</xdr:rowOff>
    </xdr:from>
    <xdr:to>
      <xdr:col>24</xdr:col>
      <xdr:colOff>62865</xdr:colOff>
      <xdr:row>58</xdr:row>
      <xdr:rowOff>122874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81596"/>
          <a:ext cx="1270" cy="1485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126701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7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122874</xdr:rowOff>
    </xdr:from>
    <xdr:to>
      <xdr:col>24</xdr:col>
      <xdr:colOff>152400</xdr:colOff>
      <xdr:row>58</xdr:row>
      <xdr:rowOff>122874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66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127223</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56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1,242,838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9096</xdr:rowOff>
    </xdr:from>
    <xdr:to>
      <xdr:col>24</xdr:col>
      <xdr:colOff>152400</xdr:colOff>
      <xdr:row>50</xdr:row>
      <xdr:rowOff>9096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8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39222</xdr:rowOff>
    </xdr:from>
    <xdr:to>
      <xdr:col>24</xdr:col>
      <xdr:colOff>63500</xdr:colOff>
      <xdr:row>58</xdr:row>
      <xdr:rowOff>48231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83322"/>
          <a:ext cx="838200" cy="9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101317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02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78440</xdr:rowOff>
    </xdr:from>
    <xdr:to>
      <xdr:col>24</xdr:col>
      <xdr:colOff>114300</xdr:colOff>
      <xdr:row>58</xdr:row>
      <xdr:rowOff>8590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5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11600</xdr:rowOff>
    </xdr:from>
    <xdr:to>
      <xdr:col>19</xdr:col>
      <xdr:colOff>177800</xdr:colOff>
      <xdr:row>58</xdr:row>
      <xdr:rowOff>48231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55700"/>
          <a:ext cx="889000" cy="3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104332</xdr:rowOff>
    </xdr:from>
    <xdr:to>
      <xdr:col>20</xdr:col>
      <xdr:colOff>38100</xdr:colOff>
      <xdr:row>58</xdr:row>
      <xdr:rowOff>34482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7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51009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5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106741</xdr:rowOff>
    </xdr:from>
    <xdr:to>
      <xdr:col>15</xdr:col>
      <xdr:colOff>50800</xdr:colOff>
      <xdr:row>58</xdr:row>
      <xdr:rowOff>11600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79391"/>
          <a:ext cx="889000" cy="7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149912</xdr:rowOff>
    </xdr:from>
    <xdr:to>
      <xdr:col>15</xdr:col>
      <xdr:colOff>101600</xdr:colOff>
      <xdr:row>58</xdr:row>
      <xdr:rowOff>80062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22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71189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15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106741</xdr:rowOff>
    </xdr:from>
    <xdr:to>
      <xdr:col>10</xdr:col>
      <xdr:colOff>114300</xdr:colOff>
      <xdr:row>58</xdr:row>
      <xdr:rowOff>74743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79391"/>
          <a:ext cx="889000" cy="13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52459</xdr:rowOff>
    </xdr:from>
    <xdr:to>
      <xdr:col>10</xdr:col>
      <xdr:colOff>165100</xdr:colOff>
      <xdr:row>57</xdr:row>
      <xdr:rowOff>154059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170586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163835</xdr:rowOff>
    </xdr:from>
    <xdr:to>
      <xdr:col>6</xdr:col>
      <xdr:colOff>38100</xdr:colOff>
      <xdr:row>58</xdr:row>
      <xdr:rowOff>93985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3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110512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11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159872</xdr:rowOff>
    </xdr:from>
    <xdr:to>
      <xdr:col>24</xdr:col>
      <xdr:colOff>114300</xdr:colOff>
      <xdr:row>58</xdr:row>
      <xdr:rowOff>90022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3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74799</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47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168881</xdr:rowOff>
    </xdr:from>
    <xdr:to>
      <xdr:col>20</xdr:col>
      <xdr:colOff>38100</xdr:colOff>
      <xdr:row>58</xdr:row>
      <xdr:rowOff>99031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4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90158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34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132250</xdr:rowOff>
    </xdr:from>
    <xdr:to>
      <xdr:col>15</xdr:col>
      <xdr:colOff>101600</xdr:colOff>
      <xdr:row>58</xdr:row>
      <xdr:rowOff>62400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0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78927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80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55941</xdr:rowOff>
    </xdr:from>
    <xdr:to>
      <xdr:col>10</xdr:col>
      <xdr:colOff>165100</xdr:colOff>
      <xdr:row>57</xdr:row>
      <xdr:rowOff>157541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2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148668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2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23943</xdr:rowOff>
    </xdr:from>
    <xdr:to>
      <xdr:col>6</xdr:col>
      <xdr:colOff>38100</xdr:colOff>
      <xdr:row>58</xdr:row>
      <xdr:rowOff>125543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6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116670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10060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121427</xdr:rowOff>
    </xdr:from>
    <xdr:to>
      <xdr:col>24</xdr:col>
      <xdr:colOff>62865</xdr:colOff>
      <xdr:row>79</xdr:row>
      <xdr:rowOff>97546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294377"/>
          <a:ext cx="1270" cy="1347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101373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45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97546</xdr:rowOff>
    </xdr:from>
    <xdr:to>
      <xdr:col>24</xdr:col>
      <xdr:colOff>152400</xdr:colOff>
      <xdr:row>79</xdr:row>
      <xdr:rowOff>97546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64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68104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06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319,898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121427</xdr:rowOff>
    </xdr:from>
    <xdr:to>
      <xdr:col>24</xdr:col>
      <xdr:colOff>152400</xdr:colOff>
      <xdr:row>71</xdr:row>
      <xdr:rowOff>121427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29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129878</xdr:rowOff>
    </xdr:from>
    <xdr:to>
      <xdr:col>24</xdr:col>
      <xdr:colOff>63500</xdr:colOff>
      <xdr:row>75</xdr:row>
      <xdr:rowOff>80272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645728"/>
          <a:ext cx="838200" cy="29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3143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333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24716</xdr:rowOff>
    </xdr:from>
    <xdr:to>
      <xdr:col>24</xdr:col>
      <xdr:colOff>114300</xdr:colOff>
      <xdr:row>76</xdr:row>
      <xdr:rowOff>126316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129878</xdr:rowOff>
    </xdr:from>
    <xdr:to>
      <xdr:col>19</xdr:col>
      <xdr:colOff>177800</xdr:colOff>
      <xdr:row>75</xdr:row>
      <xdr:rowOff>13696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645728"/>
          <a:ext cx="889000" cy="22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106380</xdr:rowOff>
    </xdr:from>
    <xdr:to>
      <xdr:col>20</xdr:col>
      <xdr:colOff>38100</xdr:colOff>
      <xdr:row>77</xdr:row>
      <xdr:rowOff>36530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3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27657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29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13696</xdr:rowOff>
    </xdr:from>
    <xdr:to>
      <xdr:col>15</xdr:col>
      <xdr:colOff>50800</xdr:colOff>
      <xdr:row>75</xdr:row>
      <xdr:rowOff>149544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872446"/>
          <a:ext cx="889000" cy="13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62047</xdr:rowOff>
    </xdr:from>
    <xdr:to>
      <xdr:col>15</xdr:col>
      <xdr:colOff>101600</xdr:colOff>
      <xdr:row>76</xdr:row>
      <xdr:rowOff>163647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9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154774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84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149544</xdr:rowOff>
    </xdr:from>
    <xdr:to>
      <xdr:col>10</xdr:col>
      <xdr:colOff>114300</xdr:colOff>
      <xdr:row>78</xdr:row>
      <xdr:rowOff>8072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08294"/>
          <a:ext cx="889000" cy="37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99279</xdr:rowOff>
    </xdr:from>
    <xdr:to>
      <xdr:col>10</xdr:col>
      <xdr:colOff>165100</xdr:colOff>
      <xdr:row>78</xdr:row>
      <xdr:rowOff>29429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20556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9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43</xdr:rowOff>
    </xdr:from>
    <xdr:to>
      <xdr:col>6</xdr:col>
      <xdr:colOff>38100</xdr:colOff>
      <xdr:row>78</xdr:row>
      <xdr:rowOff>101643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7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92770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6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29472</xdr:rowOff>
    </xdr:from>
    <xdr:to>
      <xdr:col>24</xdr:col>
      <xdr:colOff>114300</xdr:colOff>
      <xdr:row>75</xdr:row>
      <xdr:rowOff>131072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8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52349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39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79078</xdr:rowOff>
    </xdr:from>
    <xdr:to>
      <xdr:col>20</xdr:col>
      <xdr:colOff>38100</xdr:colOff>
      <xdr:row>74</xdr:row>
      <xdr:rowOff>9228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59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25755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370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134346</xdr:rowOff>
    </xdr:from>
    <xdr:to>
      <xdr:col>15</xdr:col>
      <xdr:colOff>101600</xdr:colOff>
      <xdr:row>75</xdr:row>
      <xdr:rowOff>64496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2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81023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59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98745</xdr:rowOff>
    </xdr:from>
    <xdr:to>
      <xdr:col>10</xdr:col>
      <xdr:colOff>165100</xdr:colOff>
      <xdr:row>76</xdr:row>
      <xdr:rowOff>28894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5749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45422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32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128722</xdr:rowOff>
    </xdr:from>
    <xdr:to>
      <xdr:col>6</xdr:col>
      <xdr:colOff>38100</xdr:colOff>
      <xdr:row>78</xdr:row>
      <xdr:rowOff>58872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3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75399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105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17134</xdr:rowOff>
    </xdr:from>
    <xdr:to>
      <xdr:col>24</xdr:col>
      <xdr:colOff>62865</xdr:colOff>
      <xdr:row>98</xdr:row>
      <xdr:rowOff>4556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19084"/>
          <a:ext cx="1270" cy="118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8383</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1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4556</xdr:rowOff>
    </xdr:from>
    <xdr:to>
      <xdr:col>24</xdr:col>
      <xdr:colOff>152400</xdr:colOff>
      <xdr:row>98</xdr:row>
      <xdr:rowOff>4556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06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135261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9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17134</xdr:rowOff>
    </xdr:from>
    <xdr:to>
      <xdr:col>24</xdr:col>
      <xdr:colOff>152400</xdr:colOff>
      <xdr:row>91</xdr:row>
      <xdr:rowOff>17134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1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45228</xdr:rowOff>
    </xdr:from>
    <xdr:to>
      <xdr:col>24</xdr:col>
      <xdr:colOff>63500</xdr:colOff>
      <xdr:row>95</xdr:row>
      <xdr:rowOff>151588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332978"/>
          <a:ext cx="838200" cy="10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166023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53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16146</xdr:rowOff>
    </xdr:from>
    <xdr:to>
      <xdr:col>24</xdr:col>
      <xdr:colOff>114300</xdr:colOff>
      <xdr:row>96</xdr:row>
      <xdr:rowOff>117746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7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151588</xdr:rowOff>
    </xdr:from>
    <xdr:to>
      <xdr:col>19</xdr:col>
      <xdr:colOff>177800</xdr:colOff>
      <xdr:row>95</xdr:row>
      <xdr:rowOff>151642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439338"/>
          <a:ext cx="889000" cy="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18314</xdr:rowOff>
    </xdr:from>
    <xdr:to>
      <xdr:col>20</xdr:col>
      <xdr:colOff>38100</xdr:colOff>
      <xdr:row>96</xdr:row>
      <xdr:rowOff>119914</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7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111041</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151642</xdr:rowOff>
    </xdr:from>
    <xdr:to>
      <xdr:col>15</xdr:col>
      <xdr:colOff>50800</xdr:colOff>
      <xdr:row>96</xdr:row>
      <xdr:rowOff>11291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439392"/>
          <a:ext cx="889000" cy="3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26423</xdr:rowOff>
    </xdr:from>
    <xdr:to>
      <xdr:col>15</xdr:col>
      <xdr:colOff>101600</xdr:colOff>
      <xdr:row>96</xdr:row>
      <xdr:rowOff>128023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85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119150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7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11291</xdr:rowOff>
    </xdr:from>
    <xdr:to>
      <xdr:col>10</xdr:col>
      <xdr:colOff>114300</xdr:colOff>
      <xdr:row>96</xdr:row>
      <xdr:rowOff>63787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470491"/>
          <a:ext cx="889000" cy="5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108491</xdr:rowOff>
    </xdr:from>
    <xdr:to>
      <xdr:col>10</xdr:col>
      <xdr:colOff>165100</xdr:colOff>
      <xdr:row>97</xdr:row>
      <xdr:rowOff>38641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6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29768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6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132138</xdr:rowOff>
    </xdr:from>
    <xdr:to>
      <xdr:col>6</xdr:col>
      <xdr:colOff>38100</xdr:colOff>
      <xdr:row>97</xdr:row>
      <xdr:rowOff>62288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9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53415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8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165878</xdr:rowOff>
    </xdr:from>
    <xdr:to>
      <xdr:col>24</xdr:col>
      <xdr:colOff>114300</xdr:colOff>
      <xdr:row>95</xdr:row>
      <xdr:rowOff>96028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28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17305</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133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100788</xdr:rowOff>
    </xdr:from>
    <xdr:to>
      <xdr:col>20</xdr:col>
      <xdr:colOff>38100</xdr:colOff>
      <xdr:row>96</xdr:row>
      <xdr:rowOff>30938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38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47465</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616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100842</xdr:rowOff>
    </xdr:from>
    <xdr:to>
      <xdr:col>15</xdr:col>
      <xdr:colOff>101600</xdr:colOff>
      <xdr:row>96</xdr:row>
      <xdr:rowOff>30992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38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47519</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6163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131941</xdr:rowOff>
    </xdr:from>
    <xdr:to>
      <xdr:col>10</xdr:col>
      <xdr:colOff>165100</xdr:colOff>
      <xdr:row>96</xdr:row>
      <xdr:rowOff>62091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41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78618</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19795" y="16194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12987</xdr:rowOff>
    </xdr:from>
    <xdr:to>
      <xdr:col>6</xdr:col>
      <xdr:colOff>38100</xdr:colOff>
      <xdr:row>96</xdr:row>
      <xdr:rowOff>114587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47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131114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24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136271</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51221"/>
          <a:ext cx="1270" cy="120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82948</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2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136271</xdr:rowOff>
    </xdr:from>
    <xdr:to>
      <xdr:col>55</xdr:col>
      <xdr:colOff>88900</xdr:colOff>
      <xdr:row>31</xdr:row>
      <xdr:rowOff>136271</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51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5707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493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154280</xdr:rowOff>
    </xdr:from>
    <xdr:to>
      <xdr:col>55</xdr:col>
      <xdr:colOff>50800</xdr:colOff>
      <xdr:row>38</xdr:row>
      <xdr:rowOff>84430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145364</xdr:rowOff>
    </xdr:from>
    <xdr:to>
      <xdr:col>50</xdr:col>
      <xdr:colOff>165100</xdr:colOff>
      <xdr:row>38</xdr:row>
      <xdr:rowOff>75515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92041</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6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141935</xdr:rowOff>
    </xdr:from>
    <xdr:to>
      <xdr:col>46</xdr:col>
      <xdr:colOff>38100</xdr:colOff>
      <xdr:row>38</xdr:row>
      <xdr:rowOff>72086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855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88612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60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122504</xdr:rowOff>
    </xdr:from>
    <xdr:to>
      <xdr:col>41</xdr:col>
      <xdr:colOff>101600</xdr:colOff>
      <xdr:row>38</xdr:row>
      <xdr:rowOff>52654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6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69181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41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72898</xdr:rowOff>
    </xdr:from>
    <xdr:to>
      <xdr:col>36</xdr:col>
      <xdr:colOff>165100</xdr:colOff>
      <xdr:row>38</xdr:row>
      <xdr:rowOff>3048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19575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191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135021</xdr:rowOff>
    </xdr:from>
    <xdr:to>
      <xdr:col>54</xdr:col>
      <xdr:colOff>189865</xdr:colOff>
      <xdr:row>58</xdr:row>
      <xdr:rowOff>52329</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707521"/>
          <a:ext cx="1270" cy="128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56156</xdr:rowOff>
    </xdr:from>
    <xdr:ext cx="534377"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0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52329</xdr:rowOff>
    </xdr:from>
    <xdr:to>
      <xdr:col>55</xdr:col>
      <xdr:colOff>88900</xdr:colOff>
      <xdr:row>58</xdr:row>
      <xdr:rowOff>52329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999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81698</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482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190,614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135021</xdr:rowOff>
    </xdr:from>
    <xdr:to>
      <xdr:col>55</xdr:col>
      <xdr:colOff>88900</xdr:colOff>
      <xdr:row>50</xdr:row>
      <xdr:rowOff>135021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707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134168</xdr:rowOff>
    </xdr:from>
    <xdr:to>
      <xdr:col>55</xdr:col>
      <xdr:colOff>0</xdr:colOff>
      <xdr:row>56</xdr:row>
      <xdr:rowOff>75898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563918"/>
          <a:ext cx="838200" cy="11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134010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63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155583</xdr:rowOff>
    </xdr:from>
    <xdr:to>
      <xdr:col>55</xdr:col>
      <xdr:colOff>50800</xdr:colOff>
      <xdr:row>56</xdr:row>
      <xdr:rowOff>85733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58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75898</xdr:rowOff>
    </xdr:from>
    <xdr:to>
      <xdr:col>50</xdr:col>
      <xdr:colOff>114300</xdr:colOff>
      <xdr:row>56</xdr:row>
      <xdr:rowOff>75943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677098"/>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104201</xdr:rowOff>
    </xdr:from>
    <xdr:to>
      <xdr:col>50</xdr:col>
      <xdr:colOff>165100</xdr:colOff>
      <xdr:row>56</xdr:row>
      <xdr:rowOff>34351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53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50878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30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75943</xdr:rowOff>
    </xdr:from>
    <xdr:to>
      <xdr:col>45</xdr:col>
      <xdr:colOff>177800</xdr:colOff>
      <xdr:row>56</xdr:row>
      <xdr:rowOff>132667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677143"/>
          <a:ext cx="889000" cy="5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127831</xdr:rowOff>
    </xdr:from>
    <xdr:to>
      <xdr:col>46</xdr:col>
      <xdr:colOff>38100</xdr:colOff>
      <xdr:row>56</xdr:row>
      <xdr:rowOff>57981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55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74508</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33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132667</xdr:rowOff>
    </xdr:from>
    <xdr:to>
      <xdr:col>41</xdr:col>
      <xdr:colOff>50800</xdr:colOff>
      <xdr:row>56</xdr:row>
      <xdr:rowOff>160617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733867"/>
          <a:ext cx="889000" cy="2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131610</xdr:rowOff>
    </xdr:from>
    <xdr:to>
      <xdr:col>41</xdr:col>
      <xdr:colOff>101600</xdr:colOff>
      <xdr:row>56</xdr:row>
      <xdr:rowOff>61760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56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78287</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33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166304</xdr:rowOff>
    </xdr:from>
    <xdr:to>
      <xdr:col>36</xdr:col>
      <xdr:colOff>165100</xdr:colOff>
      <xdr:row>56</xdr:row>
      <xdr:rowOff>96454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596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112981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37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83368</xdr:rowOff>
    </xdr:from>
    <xdr:to>
      <xdr:col>55</xdr:col>
      <xdr:colOff>50800</xdr:colOff>
      <xdr:row>56</xdr:row>
      <xdr:rowOff>13518</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51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106245</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36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25098</xdr:rowOff>
    </xdr:from>
    <xdr:to>
      <xdr:col>50</xdr:col>
      <xdr:colOff>165100</xdr:colOff>
      <xdr:row>56</xdr:row>
      <xdr:rowOff>126698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62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117825</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71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25143</xdr:rowOff>
    </xdr:from>
    <xdr:to>
      <xdr:col>46</xdr:col>
      <xdr:colOff>38100</xdr:colOff>
      <xdr:row>56</xdr:row>
      <xdr:rowOff>126743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62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117870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71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81867</xdr:rowOff>
    </xdr:from>
    <xdr:to>
      <xdr:col>41</xdr:col>
      <xdr:colOff>101600</xdr:colOff>
      <xdr:row>57</xdr:row>
      <xdr:rowOff>12017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68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3144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77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109817</xdr:rowOff>
    </xdr:from>
    <xdr:to>
      <xdr:col>36</xdr:col>
      <xdr:colOff>165100</xdr:colOff>
      <xdr:row>57</xdr:row>
      <xdr:rowOff>39967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71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31094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80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86630</xdr:rowOff>
    </xdr:from>
    <xdr:to>
      <xdr:col>54</xdr:col>
      <xdr:colOff>189865</xdr:colOff>
      <xdr:row>79</xdr:row>
      <xdr:rowOff>25439</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88130"/>
          <a:ext cx="1270" cy="1481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29266</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7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25439</xdr:rowOff>
    </xdr:from>
    <xdr:to>
      <xdr:col>55</xdr:col>
      <xdr:colOff>88900</xdr:colOff>
      <xdr:row>79</xdr:row>
      <xdr:rowOff>25439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6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33307</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86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393,929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86630</xdr:rowOff>
    </xdr:from>
    <xdr:to>
      <xdr:col>55</xdr:col>
      <xdr:colOff>88900</xdr:colOff>
      <xdr:row>70</xdr:row>
      <xdr:rowOff>86630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8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93442</xdr:rowOff>
    </xdr:from>
    <xdr:to>
      <xdr:col>55</xdr:col>
      <xdr:colOff>0</xdr:colOff>
      <xdr:row>78</xdr:row>
      <xdr:rowOff>113734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66542"/>
          <a:ext cx="838200" cy="2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170401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006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147524</xdr:rowOff>
    </xdr:from>
    <xdr:to>
      <xdr:col>55</xdr:col>
      <xdr:colOff>50800</xdr:colOff>
      <xdr:row>78</xdr:row>
      <xdr:rowOff>77674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4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93442</xdr:rowOff>
    </xdr:from>
    <xdr:to>
      <xdr:col>50</xdr:col>
      <xdr:colOff>114300</xdr:colOff>
      <xdr:row>78</xdr:row>
      <xdr:rowOff>114230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466542"/>
          <a:ext cx="889000" cy="2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146552</xdr:rowOff>
    </xdr:from>
    <xdr:to>
      <xdr:col>50</xdr:col>
      <xdr:colOff>165100</xdr:colOff>
      <xdr:row>78</xdr:row>
      <xdr:rowOff>76702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4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93229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114230</xdr:rowOff>
    </xdr:from>
    <xdr:to>
      <xdr:col>45</xdr:col>
      <xdr:colOff>177800</xdr:colOff>
      <xdr:row>78</xdr:row>
      <xdr:rowOff>143320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487330"/>
          <a:ext cx="889000" cy="2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153800</xdr:rowOff>
    </xdr:from>
    <xdr:to>
      <xdr:col>46</xdr:col>
      <xdr:colOff>38100</xdr:colOff>
      <xdr:row>78</xdr:row>
      <xdr:rowOff>83950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5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100477</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143320</xdr:rowOff>
    </xdr:from>
    <xdr:to>
      <xdr:col>41</xdr:col>
      <xdr:colOff>50800</xdr:colOff>
      <xdr:row>78</xdr:row>
      <xdr:rowOff>163912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516420"/>
          <a:ext cx="889000" cy="2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159435</xdr:rowOff>
    </xdr:from>
    <xdr:to>
      <xdr:col>41</xdr:col>
      <xdr:colOff>101600</xdr:colOff>
      <xdr:row>78</xdr:row>
      <xdr:rowOff>89585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106112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3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59232</xdr:rowOff>
    </xdr:from>
    <xdr:to>
      <xdr:col>36</xdr:col>
      <xdr:colOff>165100</xdr:colOff>
      <xdr:row>78</xdr:row>
      <xdr:rowOff>160832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3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5909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20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62934</xdr:rowOff>
    </xdr:from>
    <xdr:to>
      <xdr:col>55</xdr:col>
      <xdr:colOff>50800</xdr:colOff>
      <xdr:row>78</xdr:row>
      <xdr:rowOff>164534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3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149311</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5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42642</xdr:rowOff>
    </xdr:from>
    <xdr:to>
      <xdr:col>50</xdr:col>
      <xdr:colOff>165100</xdr:colOff>
      <xdr:row>78</xdr:row>
      <xdr:rowOff>144242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1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135369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0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63430</xdr:rowOff>
    </xdr:from>
    <xdr:to>
      <xdr:col>46</xdr:col>
      <xdr:colOff>38100</xdr:colOff>
      <xdr:row>78</xdr:row>
      <xdr:rowOff>165030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3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156157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2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92520</xdr:rowOff>
    </xdr:from>
    <xdr:to>
      <xdr:col>41</xdr:col>
      <xdr:colOff>101600</xdr:colOff>
      <xdr:row>79</xdr:row>
      <xdr:rowOff>22670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13797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5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113112</xdr:rowOff>
    </xdr:from>
    <xdr:to>
      <xdr:col>36</xdr:col>
      <xdr:colOff>165100</xdr:colOff>
      <xdr:row>79</xdr:row>
      <xdr:rowOff>43262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8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34389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7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170506</xdr:rowOff>
    </xdr:from>
    <xdr:to>
      <xdr:col>54</xdr:col>
      <xdr:colOff>189865</xdr:colOff>
      <xdr:row>98</xdr:row>
      <xdr:rowOff>170061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01006"/>
          <a:ext cx="1270" cy="137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2438</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7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170061</xdr:rowOff>
    </xdr:from>
    <xdr:to>
      <xdr:col>55</xdr:col>
      <xdr:colOff>88900</xdr:colOff>
      <xdr:row>98</xdr:row>
      <xdr:rowOff>170061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7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117183</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7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170506</xdr:rowOff>
    </xdr:from>
    <xdr:to>
      <xdr:col>55</xdr:col>
      <xdr:colOff>88900</xdr:colOff>
      <xdr:row>90</xdr:row>
      <xdr:rowOff>170506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0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69782</xdr:rowOff>
    </xdr:from>
    <xdr:to>
      <xdr:col>55</xdr:col>
      <xdr:colOff>0</xdr:colOff>
      <xdr:row>97</xdr:row>
      <xdr:rowOff>15897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528982"/>
          <a:ext cx="8382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159500</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275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136623</xdr:rowOff>
    </xdr:from>
    <xdr:to>
      <xdr:col>55</xdr:col>
      <xdr:colOff>50800</xdr:colOff>
      <xdr:row>96</xdr:row>
      <xdr:rowOff>66773</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2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123349</xdr:rowOff>
    </xdr:from>
    <xdr:to>
      <xdr:col>50</xdr:col>
      <xdr:colOff>114300</xdr:colOff>
      <xdr:row>97</xdr:row>
      <xdr:rowOff>15897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582549"/>
          <a:ext cx="889000" cy="6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149861</xdr:rowOff>
    </xdr:from>
    <xdr:to>
      <xdr:col>50</xdr:col>
      <xdr:colOff>165100</xdr:colOff>
      <xdr:row>96</xdr:row>
      <xdr:rowOff>80011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3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96538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1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66483</xdr:rowOff>
    </xdr:from>
    <xdr:to>
      <xdr:col>45</xdr:col>
      <xdr:colOff>177800</xdr:colOff>
      <xdr:row>96</xdr:row>
      <xdr:rowOff>123349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354233"/>
          <a:ext cx="889000" cy="228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167419</xdr:rowOff>
    </xdr:from>
    <xdr:to>
      <xdr:col>46</xdr:col>
      <xdr:colOff>38100</xdr:colOff>
      <xdr:row>96</xdr:row>
      <xdr:rowOff>97569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45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114096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3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66483</xdr:rowOff>
    </xdr:from>
    <xdr:to>
      <xdr:col>41</xdr:col>
      <xdr:colOff>50800</xdr:colOff>
      <xdr:row>98</xdr:row>
      <xdr:rowOff>9627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354233"/>
          <a:ext cx="889000" cy="45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168911</xdr:rowOff>
    </xdr:from>
    <xdr:to>
      <xdr:col>41</xdr:col>
      <xdr:colOff>101600</xdr:colOff>
      <xdr:row>96</xdr:row>
      <xdr:rowOff>99061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45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90188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54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30564</xdr:rowOff>
    </xdr:from>
    <xdr:to>
      <xdr:col>36</xdr:col>
      <xdr:colOff>165100</xdr:colOff>
      <xdr:row>96</xdr:row>
      <xdr:rowOff>132164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8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148691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18982</xdr:rowOff>
    </xdr:from>
    <xdr:to>
      <xdr:col>55</xdr:col>
      <xdr:colOff>50800</xdr:colOff>
      <xdr:row>96</xdr:row>
      <xdr:rowOff>120582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47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168859</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45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136547</xdr:rowOff>
    </xdr:from>
    <xdr:to>
      <xdr:col>50</xdr:col>
      <xdr:colOff>165100</xdr:colOff>
      <xdr:row>97</xdr:row>
      <xdr:rowOff>66697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9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57824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68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72549</xdr:rowOff>
    </xdr:from>
    <xdr:to>
      <xdr:col>46</xdr:col>
      <xdr:colOff>38100</xdr:colOff>
      <xdr:row>97</xdr:row>
      <xdr:rowOff>2699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3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165276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62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15683</xdr:rowOff>
    </xdr:from>
    <xdr:to>
      <xdr:col>41</xdr:col>
      <xdr:colOff>101600</xdr:colOff>
      <xdr:row>95</xdr:row>
      <xdr:rowOff>117283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30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133810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07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130277</xdr:rowOff>
    </xdr:from>
    <xdr:to>
      <xdr:col>36</xdr:col>
      <xdr:colOff>165100</xdr:colOff>
      <xdr:row>98</xdr:row>
      <xdr:rowOff>60427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6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51554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5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78892</xdr:rowOff>
    </xdr:from>
    <xdr:to>
      <xdr:col>85</xdr:col>
      <xdr:colOff>126364</xdr:colOff>
      <xdr:row>39</xdr:row>
      <xdr:rowOff>5375</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565292"/>
          <a:ext cx="1269" cy="1126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9202</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69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5375</xdr:rowOff>
    </xdr:from>
    <xdr:to>
      <xdr:col>86</xdr:col>
      <xdr:colOff>25400</xdr:colOff>
      <xdr:row>39</xdr:row>
      <xdr:rowOff>5375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691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25569</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34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67,660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78892</xdr:rowOff>
    </xdr:from>
    <xdr:to>
      <xdr:col>86</xdr:col>
      <xdr:colOff>25400</xdr:colOff>
      <xdr:row>32</xdr:row>
      <xdr:rowOff>78892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56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78892</xdr:rowOff>
    </xdr:from>
    <xdr:to>
      <xdr:col>85</xdr:col>
      <xdr:colOff>127000</xdr:colOff>
      <xdr:row>34</xdr:row>
      <xdr:rowOff>77246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5565292"/>
          <a:ext cx="838200" cy="34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50502</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222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72075</xdr:rowOff>
    </xdr:from>
    <xdr:to>
      <xdr:col>85</xdr:col>
      <xdr:colOff>177800</xdr:colOff>
      <xdr:row>37</xdr:row>
      <xdr:rowOff>2225</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24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77246</xdr:rowOff>
    </xdr:from>
    <xdr:to>
      <xdr:col>81</xdr:col>
      <xdr:colOff>50800</xdr:colOff>
      <xdr:row>34</xdr:row>
      <xdr:rowOff>165074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5906546"/>
          <a:ext cx="889000" cy="8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127282</xdr:rowOff>
    </xdr:from>
    <xdr:to>
      <xdr:col>81</xdr:col>
      <xdr:colOff>101600</xdr:colOff>
      <xdr:row>37</xdr:row>
      <xdr:rowOff>57432</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29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48559</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39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110051</xdr:rowOff>
    </xdr:from>
    <xdr:to>
      <xdr:col>76</xdr:col>
      <xdr:colOff>114300</xdr:colOff>
      <xdr:row>34</xdr:row>
      <xdr:rowOff>165074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703300" y="5939351"/>
          <a:ext cx="889000" cy="5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101427</xdr:rowOff>
    </xdr:from>
    <xdr:to>
      <xdr:col>76</xdr:col>
      <xdr:colOff>165100</xdr:colOff>
      <xdr:row>37</xdr:row>
      <xdr:rowOff>31577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22704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36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63050</xdr:rowOff>
    </xdr:from>
    <xdr:to>
      <xdr:col>71</xdr:col>
      <xdr:colOff>177800</xdr:colOff>
      <xdr:row>34</xdr:row>
      <xdr:rowOff>110051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2814300" y="5378000"/>
          <a:ext cx="889000" cy="56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162052</xdr:rowOff>
    </xdr:from>
    <xdr:to>
      <xdr:col>72</xdr:col>
      <xdr:colOff>38100</xdr:colOff>
      <xdr:row>36</xdr:row>
      <xdr:rowOff>92202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16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83329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25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27155</xdr:rowOff>
    </xdr:from>
    <xdr:to>
      <xdr:col>67</xdr:col>
      <xdr:colOff>101600</xdr:colOff>
      <xdr:row>36</xdr:row>
      <xdr:rowOff>128755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19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119882</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29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28092</xdr:rowOff>
    </xdr:from>
    <xdr:to>
      <xdr:col>85</xdr:col>
      <xdr:colOff>177800</xdr:colOff>
      <xdr:row>32</xdr:row>
      <xdr:rowOff>129692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551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152569</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546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26446</xdr:rowOff>
    </xdr:from>
    <xdr:to>
      <xdr:col>81</xdr:col>
      <xdr:colOff>101600</xdr:colOff>
      <xdr:row>34</xdr:row>
      <xdr:rowOff>128046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585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144573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563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114274</xdr:rowOff>
    </xdr:from>
    <xdr:to>
      <xdr:col>76</xdr:col>
      <xdr:colOff>165100</xdr:colOff>
      <xdr:row>35</xdr:row>
      <xdr:rowOff>44424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594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60951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571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59251</xdr:rowOff>
    </xdr:from>
    <xdr:to>
      <xdr:col>72</xdr:col>
      <xdr:colOff>38100</xdr:colOff>
      <xdr:row>34</xdr:row>
      <xdr:rowOff>160851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588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5928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566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12250</xdr:rowOff>
    </xdr:from>
    <xdr:to>
      <xdr:col>67</xdr:col>
      <xdr:colOff>101600</xdr:colOff>
      <xdr:row>31</xdr:row>
      <xdr:rowOff>113850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53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130377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510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48919</xdr:rowOff>
    </xdr:from>
    <xdr:to>
      <xdr:col>85</xdr:col>
      <xdr:colOff>126364</xdr:colOff>
      <xdr:row>57</xdr:row>
      <xdr:rowOff>100051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792869"/>
          <a:ext cx="1269" cy="1079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103878</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987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100051</xdr:rowOff>
    </xdr:from>
    <xdr:to>
      <xdr:col>86</xdr:col>
      <xdr:colOff>25400</xdr:colOff>
      <xdr:row>57</xdr:row>
      <xdr:rowOff>100051</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987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167046</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568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282,356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48919</xdr:rowOff>
    </xdr:from>
    <xdr:to>
      <xdr:col>86</xdr:col>
      <xdr:colOff>25400</xdr:colOff>
      <xdr:row>51</xdr:row>
      <xdr:rowOff>48919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792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10098</xdr:rowOff>
    </xdr:from>
    <xdr:to>
      <xdr:col>85</xdr:col>
      <xdr:colOff>127000</xdr:colOff>
      <xdr:row>57</xdr:row>
      <xdr:rowOff>35285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782748"/>
          <a:ext cx="838200" cy="2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29540</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459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6663</xdr:rowOff>
    </xdr:from>
    <xdr:to>
      <xdr:col>85</xdr:col>
      <xdr:colOff>177800</xdr:colOff>
      <xdr:row>56</xdr:row>
      <xdr:rowOff>108263</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60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35285</xdr:rowOff>
    </xdr:from>
    <xdr:to>
      <xdr:col>81</xdr:col>
      <xdr:colOff>50800</xdr:colOff>
      <xdr:row>57</xdr:row>
      <xdr:rowOff>48754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807935"/>
          <a:ext cx="889000" cy="13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62620</xdr:rowOff>
    </xdr:from>
    <xdr:to>
      <xdr:col>81</xdr:col>
      <xdr:colOff>101600</xdr:colOff>
      <xdr:row>56</xdr:row>
      <xdr:rowOff>164220</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6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9297</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43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41009</xdr:rowOff>
    </xdr:from>
    <xdr:to>
      <xdr:col>76</xdr:col>
      <xdr:colOff>114300</xdr:colOff>
      <xdr:row>57</xdr:row>
      <xdr:rowOff>48754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3703300" y="9813659"/>
          <a:ext cx="889000" cy="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76098</xdr:rowOff>
    </xdr:from>
    <xdr:to>
      <xdr:col>76</xdr:col>
      <xdr:colOff>165100</xdr:colOff>
      <xdr:row>57</xdr:row>
      <xdr:rowOff>6248</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6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22775</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45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41009</xdr:rowOff>
    </xdr:from>
    <xdr:to>
      <xdr:col>71</xdr:col>
      <xdr:colOff>177800</xdr:colOff>
      <xdr:row>57</xdr:row>
      <xdr:rowOff>102196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2814300" y="9813659"/>
          <a:ext cx="889000" cy="6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71751</xdr:rowOff>
    </xdr:from>
    <xdr:to>
      <xdr:col>72</xdr:col>
      <xdr:colOff>38100</xdr:colOff>
      <xdr:row>57</xdr:row>
      <xdr:rowOff>1901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6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18428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44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98963</xdr:rowOff>
    </xdr:from>
    <xdr:to>
      <xdr:col>67</xdr:col>
      <xdr:colOff>101600</xdr:colOff>
      <xdr:row>57</xdr:row>
      <xdr:rowOff>29113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70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45640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47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130748</xdr:rowOff>
    </xdr:from>
    <xdr:to>
      <xdr:col>85</xdr:col>
      <xdr:colOff>177800</xdr:colOff>
      <xdr:row>57</xdr:row>
      <xdr:rowOff>60898</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7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45675</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64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155935</xdr:rowOff>
    </xdr:from>
    <xdr:to>
      <xdr:col>81</xdr:col>
      <xdr:colOff>101600</xdr:colOff>
      <xdr:row>57</xdr:row>
      <xdr:rowOff>86085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75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77212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84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169404</xdr:rowOff>
    </xdr:from>
    <xdr:to>
      <xdr:col>76</xdr:col>
      <xdr:colOff>165100</xdr:colOff>
      <xdr:row>57</xdr:row>
      <xdr:rowOff>99554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77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90681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86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161659</xdr:rowOff>
    </xdr:from>
    <xdr:to>
      <xdr:col>72</xdr:col>
      <xdr:colOff>38100</xdr:colOff>
      <xdr:row>57</xdr:row>
      <xdr:rowOff>91809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76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82936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85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51396</xdr:rowOff>
    </xdr:from>
    <xdr:to>
      <xdr:col>67</xdr:col>
      <xdr:colOff>101600</xdr:colOff>
      <xdr:row>57</xdr:row>
      <xdr:rowOff>152996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82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144123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91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52081</xdr:rowOff>
    </xdr:from>
    <xdr:to>
      <xdr:col>85</xdr:col>
      <xdr:colOff>126364</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53581"/>
          <a:ext cx="1269" cy="158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170208</xdr:rowOff>
    </xdr:from>
    <xdr:ext cx="599010"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8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146,049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52081</xdr:rowOff>
    </xdr:from>
    <xdr:to>
      <xdr:col>86</xdr:col>
      <xdr:colOff>25400</xdr:colOff>
      <xdr:row>70</xdr:row>
      <xdr:rowOff>52081</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70391</xdr:rowOff>
    </xdr:from>
    <xdr:to>
      <xdr:col>85</xdr:col>
      <xdr:colOff>127000</xdr:colOff>
      <xdr:row>79</xdr:row>
      <xdr:rowOff>25433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443491"/>
          <a:ext cx="838200" cy="12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71517</xdr:rowOff>
    </xdr:from>
    <xdr:ext cx="534377"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444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93090</xdr:rowOff>
    </xdr:from>
    <xdr:to>
      <xdr:col>85</xdr:col>
      <xdr:colOff>177800</xdr:colOff>
      <xdr:row>79</xdr:row>
      <xdr:rowOff>23240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25433</xdr:rowOff>
    </xdr:from>
    <xdr:to>
      <xdr:col>81</xdr:col>
      <xdr:colOff>50800</xdr:colOff>
      <xdr:row>79</xdr:row>
      <xdr:rowOff>67190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3569983"/>
          <a:ext cx="889000" cy="4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89988</xdr:rowOff>
    </xdr:from>
    <xdr:to>
      <xdr:col>81</xdr:col>
      <xdr:colOff>101600</xdr:colOff>
      <xdr:row>79</xdr:row>
      <xdr:rowOff>20138</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6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36665</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14111" y="1323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124862</xdr:rowOff>
    </xdr:from>
    <xdr:to>
      <xdr:col>76</xdr:col>
      <xdr:colOff>114300</xdr:colOff>
      <xdr:row>79</xdr:row>
      <xdr:rowOff>67190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497962"/>
          <a:ext cx="889000" cy="11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76991</xdr:rowOff>
    </xdr:from>
    <xdr:to>
      <xdr:col>76</xdr:col>
      <xdr:colOff>165100</xdr:colOff>
      <xdr:row>79</xdr:row>
      <xdr:rowOff>7141</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5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23668</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25111" y="1322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124862</xdr:rowOff>
    </xdr:from>
    <xdr:to>
      <xdr:col>71</xdr:col>
      <xdr:colOff>177800</xdr:colOff>
      <xdr:row>78</xdr:row>
      <xdr:rowOff>130066</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497962"/>
          <a:ext cx="889000" cy="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68250</xdr:rowOff>
    </xdr:from>
    <xdr:to>
      <xdr:col>72</xdr:col>
      <xdr:colOff>38100</xdr:colOff>
      <xdr:row>78</xdr:row>
      <xdr:rowOff>169850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44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14927</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36111" y="1321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41232</xdr:rowOff>
    </xdr:from>
    <xdr:to>
      <xdr:col>67</xdr:col>
      <xdr:colOff>101600</xdr:colOff>
      <xdr:row>78</xdr:row>
      <xdr:rowOff>142832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41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159359</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47111" y="1318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19591</xdr:rowOff>
    </xdr:from>
    <xdr:to>
      <xdr:col>85</xdr:col>
      <xdr:colOff>177800</xdr:colOff>
      <xdr:row>78</xdr:row>
      <xdr:rowOff>121191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39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42468</xdr:rowOff>
    </xdr:from>
    <xdr:ext cx="534377"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24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146083</xdr:rowOff>
    </xdr:from>
    <xdr:to>
      <xdr:col>81</xdr:col>
      <xdr:colOff>101600</xdr:colOff>
      <xdr:row>79</xdr:row>
      <xdr:rowOff>76233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51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67360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611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16390</xdr:rowOff>
    </xdr:from>
    <xdr:to>
      <xdr:col>76</xdr:col>
      <xdr:colOff>165100</xdr:colOff>
      <xdr:row>79</xdr:row>
      <xdr:rowOff>117990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5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109117</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65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74062</xdr:rowOff>
    </xdr:from>
    <xdr:to>
      <xdr:col>72</xdr:col>
      <xdr:colOff>38100</xdr:colOff>
      <xdr:row>79</xdr:row>
      <xdr:rowOff>4212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4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166789</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36111" y="1353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79266</xdr:rowOff>
    </xdr:from>
    <xdr:to>
      <xdr:col>67</xdr:col>
      <xdr:colOff>101600</xdr:colOff>
      <xdr:row>79</xdr:row>
      <xdr:rowOff>9416</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5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543</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47111" y="1354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87330</xdr:rowOff>
    </xdr:from>
    <xdr:to>
      <xdr:col>85</xdr:col>
      <xdr:colOff>126364</xdr:colOff>
      <xdr:row>99</xdr:row>
      <xdr:rowOff>148692</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17830"/>
          <a:ext cx="1269" cy="1604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152519</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712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148692</xdr:rowOff>
    </xdr:from>
    <xdr:to>
      <xdr:col>86</xdr:col>
      <xdr:colOff>25400</xdr:colOff>
      <xdr:row>99</xdr:row>
      <xdr:rowOff>148692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7122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34007</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93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172,811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87330</xdr:rowOff>
    </xdr:from>
    <xdr:to>
      <xdr:col>86</xdr:col>
      <xdr:colOff>25400</xdr:colOff>
      <xdr:row>90</xdr:row>
      <xdr:rowOff>87330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17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26326</xdr:rowOff>
    </xdr:from>
    <xdr:to>
      <xdr:col>85</xdr:col>
      <xdr:colOff>127000</xdr:colOff>
      <xdr:row>93</xdr:row>
      <xdr:rowOff>131471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5971176"/>
          <a:ext cx="838200" cy="10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119383</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407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140956</xdr:rowOff>
    </xdr:from>
    <xdr:to>
      <xdr:col>85</xdr:col>
      <xdr:colOff>177800</xdr:colOff>
      <xdr:row>96</xdr:row>
      <xdr:rowOff>71106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42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131471</xdr:rowOff>
    </xdr:from>
    <xdr:to>
      <xdr:col>81</xdr:col>
      <xdr:colOff>50800</xdr:colOff>
      <xdr:row>94</xdr:row>
      <xdr:rowOff>14612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076321"/>
          <a:ext cx="889000" cy="5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144810</xdr:rowOff>
    </xdr:from>
    <xdr:to>
      <xdr:col>81</xdr:col>
      <xdr:colOff>101600</xdr:colOff>
      <xdr:row>96</xdr:row>
      <xdr:rowOff>74960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4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66087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52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14612</xdr:rowOff>
    </xdr:from>
    <xdr:to>
      <xdr:col>76</xdr:col>
      <xdr:colOff>114300</xdr:colOff>
      <xdr:row>94</xdr:row>
      <xdr:rowOff>159164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130912"/>
          <a:ext cx="889000" cy="14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155673</xdr:rowOff>
    </xdr:from>
    <xdr:to>
      <xdr:col>76</xdr:col>
      <xdr:colOff>165100</xdr:colOff>
      <xdr:row>96</xdr:row>
      <xdr:rowOff>85823</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44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76950</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53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159164</xdr:rowOff>
    </xdr:from>
    <xdr:to>
      <xdr:col>71</xdr:col>
      <xdr:colOff>177800</xdr:colOff>
      <xdr:row>95</xdr:row>
      <xdr:rowOff>74102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275464"/>
          <a:ext cx="889000" cy="8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12091</xdr:rowOff>
    </xdr:from>
    <xdr:to>
      <xdr:col>72</xdr:col>
      <xdr:colOff>38100</xdr:colOff>
      <xdr:row>96</xdr:row>
      <xdr:rowOff>113691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47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104818</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56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125225</xdr:rowOff>
    </xdr:from>
    <xdr:to>
      <xdr:col>67</xdr:col>
      <xdr:colOff>101600</xdr:colOff>
      <xdr:row>96</xdr:row>
      <xdr:rowOff>55375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41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46502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50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146976</xdr:rowOff>
    </xdr:from>
    <xdr:to>
      <xdr:col>85</xdr:col>
      <xdr:colOff>177800</xdr:colOff>
      <xdr:row>93</xdr:row>
      <xdr:rowOff>77126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592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169853</xdr:rowOff>
    </xdr:from>
    <xdr:ext cx="599010"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57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80671</xdr:rowOff>
    </xdr:from>
    <xdr:to>
      <xdr:col>81</xdr:col>
      <xdr:colOff>101600</xdr:colOff>
      <xdr:row>94</xdr:row>
      <xdr:rowOff>10821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02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27348</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181795" y="15800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135262</xdr:rowOff>
    </xdr:from>
    <xdr:to>
      <xdr:col>76</xdr:col>
      <xdr:colOff>165100</xdr:colOff>
      <xdr:row>94</xdr:row>
      <xdr:rowOff>65412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08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81939</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292795" y="15855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108364</xdr:rowOff>
    </xdr:from>
    <xdr:to>
      <xdr:col>72</xdr:col>
      <xdr:colOff>38100</xdr:colOff>
      <xdr:row>95</xdr:row>
      <xdr:rowOff>38514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22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55041</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03795" y="15999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23302</xdr:rowOff>
    </xdr:from>
    <xdr:to>
      <xdr:col>67</xdr:col>
      <xdr:colOff>101600</xdr:colOff>
      <xdr:row>95</xdr:row>
      <xdr:rowOff>124902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31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141429</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0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99077</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8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378565"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096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16527</xdr:rowOff>
    </xdr:from>
    <xdr:ext cx="249299"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531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62230</xdr:rowOff>
    </xdr:from>
    <xdr:to>
      <xdr:col>112</xdr:col>
      <xdr:colOff>38100</xdr:colOff>
      <xdr:row>38</xdr:row>
      <xdr:rowOff>163830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57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8907</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66333" y="63525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1270</xdr:rowOff>
    </xdr:from>
    <xdr:to>
      <xdr:col>107</xdr:col>
      <xdr:colOff>101600</xdr:colOff>
      <xdr:row>38</xdr:row>
      <xdr:rowOff>102870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119397</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77333" y="62915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83185</xdr:rowOff>
    </xdr:from>
    <xdr:to>
      <xdr:col>102</xdr:col>
      <xdr:colOff>165100</xdr:colOff>
      <xdr:row>39</xdr:row>
      <xdr:rowOff>13335</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59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29862</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88333" y="63735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113665</xdr:rowOff>
    </xdr:from>
    <xdr:to>
      <xdr:col>98</xdr:col>
      <xdr:colOff>38100</xdr:colOff>
      <xdr:row>39</xdr:row>
      <xdr:rowOff>43815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60342</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99333" y="64039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143527</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民生費については、令和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2</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年度から決算額が大きく上昇している。これは、統合保育所の建設を行ったためで、令和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年度には本体の建築工事に多額の費用を要したことから類似団体内で最も高い数値となったが工事が完了したことから令和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年には類似団体平均にやや近づいた。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衛生費については、類似団体平均よりも決算額が大きい。これは、収集運搬にかかる人件費のほか、施設の老朽化による修繕工事が多いなど、ごみ処理施設の維持管理について経費がかかっているから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消防費については、常備消防に関して南島地区は紀勢地区広域消防組合に加入、南勢地区が志摩市消防本部への事務委託という</a:t>
          </a:r>
          <a:r>
            <a:rPr kumimoji="1" lang="en-US" altLang="ja-JP" sz="1300">
              <a:solidFill>
                <a:schemeClr val="tx1"/>
              </a:solidFill>
              <a:latin typeface="ＭＳ Ｐゴシック" panose="020B0600070205080204" pitchFamily="50" charset="-128"/>
              <a:ea typeface="ＭＳ Ｐゴシック" panose="020B0600070205080204" pitchFamily="50" charset="-128"/>
            </a:rPr>
            <a:t>2</a:t>
          </a:r>
          <a:r>
            <a:rPr kumimoji="1" lang="ja-JP" altLang="en-US" sz="1300">
              <a:solidFill>
                <a:schemeClr val="tx1"/>
              </a:solidFill>
              <a:latin typeface="ＭＳ Ｐゴシック" panose="020B0600070205080204" pitchFamily="50" charset="-128"/>
              <a:ea typeface="ＭＳ Ｐゴシック" panose="020B0600070205080204" pitchFamily="50" charset="-128"/>
            </a:rPr>
            <a:t>つの体制を維持していることから恒常的に平均値を上回っている。加えて令和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年度の決算額が上昇しているのは、一時避難場所等防災基盤の整備によるものである。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教育費については、少子化の影響により、小中学校の統廃合を行ったことや児童数の減少のため類似団体平均値を下回っている。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公債費については、過去に行った公共施設の高台移転事業等の元金償還が始まってきているため、上昇傾向にある。今後も大型の普通建設事業を予定しているため、さらに上昇していくことが見込まれる。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三重県南伊勢町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財政調整基金は、適切な財源の確保と歳出の精査により、取り崩しを回避し、市町村合併以降、平成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年度までは毎年積立額を伸ばしてきたところである。しかし、平成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年度、令和元年度については、年少人口の回復を目指す政策的な事業を展開することから当該基金を取り崩している。また、令和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年度は国道改良事業に伴う公営住宅の移転事業のために当該基金を大きく取り崩したが、令和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年度には県から補償費が入ってきたため、基金残高は回復した。令和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年度は普通交付税の追加交付等の影響により取り崩しを回避した。令和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年度は物価高騰による事業費の増嵩などや普通建設事業への投入などにより取り崩し額が大きくなった</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三重県南伊勢町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共浄化槽事業特別会計については、令和６年度から法適用により下水道事業会計に属する公営企業会計に移行することから、令和５年度は３月末日をもって打ち切り決算となった。この会計事務処理において、国・県支出金が３月末日までに収入されなかったことにより、赤字決算となり、経営健全化基準（</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以上の資金不足比率が発生した。なお、令和６年度の下水道事業会計において、すでに上記の国・県支出金は収入されている。また、過去においても当該事案以外に資金不足比率は生じておらず、令和６年度決算は資金不足比率が経営健全化基準未満となることが確実であると判断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そのほかの会計は全て黒字であるが、今後も各会計ともコスト削減を行うなど、事業の管理・実施については工夫をしていく必要がある。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11013378</v>
      </c>
      <c r="BO4" s="449"/>
      <c r="BP4" s="449"/>
      <c r="BQ4" s="449"/>
      <c r="BR4" s="449"/>
      <c r="BS4" s="449"/>
      <c r="BT4" s="449"/>
      <c r="BU4" s="450"/>
      <c r="BV4" s="448">
        <v>10799521</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3.4</v>
      </c>
      <c r="CU4" s="589"/>
      <c r="CV4" s="589"/>
      <c r="CW4" s="589"/>
      <c r="CX4" s="589"/>
      <c r="CY4" s="589"/>
      <c r="CZ4" s="589"/>
      <c r="DA4" s="590"/>
      <c r="DB4" s="588">
        <v>5</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10743115</v>
      </c>
      <c r="BO5" s="420"/>
      <c r="BP5" s="420"/>
      <c r="BQ5" s="420"/>
      <c r="BR5" s="420"/>
      <c r="BS5" s="420"/>
      <c r="BT5" s="420"/>
      <c r="BU5" s="421"/>
      <c r="BV5" s="419">
        <v>10426746</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99.1</v>
      </c>
      <c r="CU5" s="417"/>
      <c r="CV5" s="417"/>
      <c r="CW5" s="417"/>
      <c r="CX5" s="417"/>
      <c r="CY5" s="417"/>
      <c r="CZ5" s="417"/>
      <c r="DA5" s="418"/>
      <c r="DB5" s="416">
        <v>94.6</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270263</v>
      </c>
      <c r="BO6" s="420"/>
      <c r="BP6" s="420"/>
      <c r="BQ6" s="420"/>
      <c r="BR6" s="420"/>
      <c r="BS6" s="420"/>
      <c r="BT6" s="420"/>
      <c r="BU6" s="421"/>
      <c r="BV6" s="419">
        <v>372775</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99.1</v>
      </c>
      <c r="CU6" s="563"/>
      <c r="CV6" s="563"/>
      <c r="CW6" s="563"/>
      <c r="CX6" s="563"/>
      <c r="CY6" s="563"/>
      <c r="CZ6" s="563"/>
      <c r="DA6" s="564"/>
      <c r="DB6" s="562">
        <v>95.4</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61524</v>
      </c>
      <c r="BO7" s="420"/>
      <c r="BP7" s="420"/>
      <c r="BQ7" s="420"/>
      <c r="BR7" s="420"/>
      <c r="BS7" s="420"/>
      <c r="BT7" s="420"/>
      <c r="BU7" s="421"/>
      <c r="BV7" s="419">
        <v>66318</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6164106</v>
      </c>
      <c r="CU7" s="420"/>
      <c r="CV7" s="420"/>
      <c r="CW7" s="420"/>
      <c r="CX7" s="420"/>
      <c r="CY7" s="420"/>
      <c r="CZ7" s="420"/>
      <c r="DA7" s="421"/>
      <c r="DB7" s="419">
        <v>6159197</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208739</v>
      </c>
      <c r="BO8" s="420"/>
      <c r="BP8" s="420"/>
      <c r="BQ8" s="420"/>
      <c r="BR8" s="420"/>
      <c r="BS8" s="420"/>
      <c r="BT8" s="420"/>
      <c r="BU8" s="421"/>
      <c r="BV8" s="419">
        <v>306457</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0.2</v>
      </c>
      <c r="CU8" s="523"/>
      <c r="CV8" s="523"/>
      <c r="CW8" s="523"/>
      <c r="CX8" s="523"/>
      <c r="CY8" s="523"/>
      <c r="CZ8" s="523"/>
      <c r="DA8" s="524"/>
      <c r="DB8" s="522">
        <v>0.2</v>
      </c>
      <c r="DC8" s="523"/>
      <c r="DD8" s="523"/>
      <c r="DE8" s="523"/>
      <c r="DF8" s="523"/>
      <c r="DG8" s="523"/>
      <c r="DH8" s="523"/>
      <c r="DI8" s="524"/>
    </row>
    <row r="9" spans="1:119" ht="18.75" customHeight="1" thickBot="1" x14ac:dyDescent="0.25">
      <c r="A9" s="181"/>
      <c r="B9" s="551" t="s">
        <v>107</v>
      </c>
      <c r="C9" s="552"/>
      <c r="D9" s="552"/>
      <c r="E9" s="552"/>
      <c r="F9" s="552"/>
      <c r="G9" s="552"/>
      <c r="H9" s="552"/>
      <c r="I9" s="552"/>
      <c r="J9" s="552"/>
      <c r="K9" s="470"/>
      <c r="L9" s="553" t="s">
        <v>108</v>
      </c>
      <c r="M9" s="554"/>
      <c r="N9" s="554"/>
      <c r="O9" s="554"/>
      <c r="P9" s="554"/>
      <c r="Q9" s="555"/>
      <c r="R9" s="556">
        <v>10989</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104</v>
      </c>
      <c r="AV9" s="478"/>
      <c r="AW9" s="478"/>
      <c r="AX9" s="478"/>
      <c r="AY9" s="433" t="s">
        <v>111</v>
      </c>
      <c r="AZ9" s="434"/>
      <c r="BA9" s="434"/>
      <c r="BB9" s="434"/>
      <c r="BC9" s="434"/>
      <c r="BD9" s="434"/>
      <c r="BE9" s="434"/>
      <c r="BF9" s="434"/>
      <c r="BG9" s="434"/>
      <c r="BH9" s="434"/>
      <c r="BI9" s="434"/>
      <c r="BJ9" s="434"/>
      <c r="BK9" s="434"/>
      <c r="BL9" s="434"/>
      <c r="BM9" s="435"/>
      <c r="BN9" s="419">
        <v>-97718</v>
      </c>
      <c r="BO9" s="420"/>
      <c r="BP9" s="420"/>
      <c r="BQ9" s="420"/>
      <c r="BR9" s="420"/>
      <c r="BS9" s="420"/>
      <c r="BT9" s="420"/>
      <c r="BU9" s="421"/>
      <c r="BV9" s="419">
        <v>-103017</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17.7</v>
      </c>
      <c r="CU9" s="417"/>
      <c r="CV9" s="417"/>
      <c r="CW9" s="417"/>
      <c r="CX9" s="417"/>
      <c r="CY9" s="417"/>
      <c r="CZ9" s="417"/>
      <c r="DA9" s="418"/>
      <c r="DB9" s="416">
        <v>17.2</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113</v>
      </c>
      <c r="M10" s="376"/>
      <c r="N10" s="376"/>
      <c r="O10" s="376"/>
      <c r="P10" s="376"/>
      <c r="Q10" s="377"/>
      <c r="R10" s="372">
        <v>12788</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104</v>
      </c>
      <c r="AV10" s="478"/>
      <c r="AW10" s="478"/>
      <c r="AX10" s="478"/>
      <c r="AY10" s="433" t="s">
        <v>115</v>
      </c>
      <c r="AZ10" s="434"/>
      <c r="BA10" s="434"/>
      <c r="BB10" s="434"/>
      <c r="BC10" s="434"/>
      <c r="BD10" s="434"/>
      <c r="BE10" s="434"/>
      <c r="BF10" s="434"/>
      <c r="BG10" s="434"/>
      <c r="BH10" s="434"/>
      <c r="BI10" s="434"/>
      <c r="BJ10" s="434"/>
      <c r="BK10" s="434"/>
      <c r="BL10" s="434"/>
      <c r="BM10" s="435"/>
      <c r="BN10" s="419">
        <v>299</v>
      </c>
      <c r="BO10" s="420"/>
      <c r="BP10" s="420"/>
      <c r="BQ10" s="420"/>
      <c r="BR10" s="420"/>
      <c r="BS10" s="420"/>
      <c r="BT10" s="420"/>
      <c r="BU10" s="421"/>
      <c r="BV10" s="419">
        <v>301</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104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81"/>
      <c r="B12" s="525" t="s">
        <v>123</v>
      </c>
      <c r="C12" s="526"/>
      <c r="D12" s="526"/>
      <c r="E12" s="526"/>
      <c r="F12" s="526"/>
      <c r="G12" s="526"/>
      <c r="H12" s="526"/>
      <c r="I12" s="526"/>
      <c r="J12" s="526"/>
      <c r="K12" s="527"/>
      <c r="L12" s="534" t="s">
        <v>124</v>
      </c>
      <c r="M12" s="535"/>
      <c r="N12" s="535"/>
      <c r="O12" s="535"/>
      <c r="P12" s="535"/>
      <c r="Q12" s="536"/>
      <c r="R12" s="537">
        <v>10926</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330000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130</v>
      </c>
      <c r="N13" s="504"/>
      <c r="O13" s="504"/>
      <c r="P13" s="504"/>
      <c r="Q13" s="505"/>
      <c r="R13" s="506">
        <v>10826</v>
      </c>
      <c r="S13" s="507"/>
      <c r="T13" s="507"/>
      <c r="U13" s="507"/>
      <c r="V13" s="508"/>
      <c r="W13" s="509" t="s">
        <v>131</v>
      </c>
      <c r="X13" s="405"/>
      <c r="Y13" s="405"/>
      <c r="Z13" s="405"/>
      <c r="AA13" s="405"/>
      <c r="AB13" s="406"/>
      <c r="AC13" s="372">
        <v>884</v>
      </c>
      <c r="AD13" s="373"/>
      <c r="AE13" s="373"/>
      <c r="AF13" s="373"/>
      <c r="AG13" s="374"/>
      <c r="AH13" s="372">
        <v>1109</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-427419</v>
      </c>
      <c r="BO13" s="420"/>
      <c r="BP13" s="420"/>
      <c r="BQ13" s="420"/>
      <c r="BR13" s="420"/>
      <c r="BS13" s="420"/>
      <c r="BT13" s="420"/>
      <c r="BU13" s="421"/>
      <c r="BV13" s="419">
        <v>-102716</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11.3</v>
      </c>
      <c r="CU13" s="417"/>
      <c r="CV13" s="417"/>
      <c r="CW13" s="417"/>
      <c r="CX13" s="417"/>
      <c r="CY13" s="417"/>
      <c r="CZ13" s="417"/>
      <c r="DA13" s="418"/>
      <c r="DB13" s="416">
        <v>10.7</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11221</v>
      </c>
      <c r="S14" s="507"/>
      <c r="T14" s="507"/>
      <c r="U14" s="507"/>
      <c r="V14" s="508"/>
      <c r="W14" s="510"/>
      <c r="X14" s="408"/>
      <c r="Y14" s="408"/>
      <c r="Z14" s="408"/>
      <c r="AA14" s="408"/>
      <c r="AB14" s="409"/>
      <c r="AC14" s="499">
        <v>19</v>
      </c>
      <c r="AD14" s="500"/>
      <c r="AE14" s="500"/>
      <c r="AF14" s="500"/>
      <c r="AG14" s="501"/>
      <c r="AH14" s="499">
        <v>20.8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55.3</v>
      </c>
      <c r="CU14" s="517"/>
      <c r="CV14" s="517"/>
      <c r="CW14" s="517"/>
      <c r="CX14" s="517"/>
      <c r="CY14" s="517"/>
      <c r="CZ14" s="517"/>
      <c r="DA14" s="518"/>
      <c r="DB14" s="516">
        <v>48.8</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130</v>
      </c>
      <c r="N15" s="504"/>
      <c r="O15" s="504"/>
      <c r="P15" s="504"/>
      <c r="Q15" s="505"/>
      <c r="R15" s="506">
        <v>11145</v>
      </c>
      <c r="S15" s="507"/>
      <c r="T15" s="507"/>
      <c r="U15" s="507"/>
      <c r="V15" s="508"/>
      <c r="W15" s="509" t="s">
        <v>137</v>
      </c>
      <c r="X15" s="405"/>
      <c r="Y15" s="405"/>
      <c r="Z15" s="405"/>
      <c r="AA15" s="405"/>
      <c r="AB15" s="406"/>
      <c r="AC15" s="372">
        <v>875</v>
      </c>
      <c r="AD15" s="373"/>
      <c r="AE15" s="373"/>
      <c r="AF15" s="373"/>
      <c r="AG15" s="374"/>
      <c r="AH15" s="372">
        <v>1038</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1195184</v>
      </c>
      <c r="BO15" s="449"/>
      <c r="BP15" s="449"/>
      <c r="BQ15" s="449"/>
      <c r="BR15" s="449"/>
      <c r="BS15" s="449"/>
      <c r="BT15" s="449"/>
      <c r="BU15" s="450"/>
      <c r="BV15" s="448">
        <v>1174390</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18.8</v>
      </c>
      <c r="AD16" s="500"/>
      <c r="AE16" s="500"/>
      <c r="AF16" s="500"/>
      <c r="AG16" s="501"/>
      <c r="AH16" s="499">
        <v>19.5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5858290</v>
      </c>
      <c r="BO16" s="420"/>
      <c r="BP16" s="420"/>
      <c r="BQ16" s="420"/>
      <c r="BR16" s="420"/>
      <c r="BS16" s="420"/>
      <c r="BT16" s="420"/>
      <c r="BU16" s="421"/>
      <c r="BV16" s="419">
        <v>5824093</v>
      </c>
      <c r="BW16" s="420"/>
      <c r="BX16" s="420"/>
      <c r="BY16" s="420"/>
      <c r="BZ16" s="420"/>
      <c r="CA16" s="420"/>
      <c r="CB16" s="420"/>
      <c r="CC16" s="421"/>
      <c r="CD16" s="194"/>
      <c r="CE16" s="451" t="s">
        <v>143</v>
      </c>
      <c r="CF16" s="451"/>
      <c r="CG16" s="451"/>
      <c r="CH16" s="451"/>
      <c r="CI16" s="451"/>
      <c r="CJ16" s="451"/>
      <c r="CK16" s="451"/>
      <c r="CL16" s="451"/>
      <c r="CM16" s="451"/>
      <c r="CN16" s="451"/>
      <c r="CO16" s="451"/>
      <c r="CP16" s="451"/>
      <c r="CQ16" s="451"/>
      <c r="CR16" s="451"/>
      <c r="CS16" s="452"/>
      <c r="CT16" s="416">
        <v>26.6</v>
      </c>
      <c r="CU16" s="417"/>
      <c r="CV16" s="417"/>
      <c r="CW16" s="417"/>
      <c r="CX16" s="417"/>
      <c r="CY16" s="417"/>
      <c r="CZ16" s="417"/>
      <c r="DA16" s="418"/>
      <c r="DB16" s="416" t="s">
        <v>122</v>
      </c>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144</v>
      </c>
      <c r="N17" s="513"/>
      <c r="O17" s="513"/>
      <c r="P17" s="513"/>
      <c r="Q17" s="514"/>
      <c r="R17" s="496" t="s">
        <v>145</v>
      </c>
      <c r="S17" s="497"/>
      <c r="T17" s="497"/>
      <c r="U17" s="497"/>
      <c r="V17" s="498"/>
      <c r="W17" s="509" t="s">
        <v>146</v>
      </c>
      <c r="X17" s="405"/>
      <c r="Y17" s="405"/>
      <c r="Z17" s="405"/>
      <c r="AA17" s="405"/>
      <c r="AB17" s="406"/>
      <c r="AC17" s="372">
        <v>2898</v>
      </c>
      <c r="AD17" s="373"/>
      <c r="AE17" s="373"/>
      <c r="AF17" s="373"/>
      <c r="AG17" s="374"/>
      <c r="AH17" s="372">
        <v>3178</v>
      </c>
      <c r="AI17" s="373"/>
      <c r="AJ17" s="373"/>
      <c r="AK17" s="373"/>
      <c r="AL17" s="432"/>
      <c r="AM17" s="476"/>
      <c r="AN17" s="376"/>
      <c r="AO17" s="376"/>
      <c r="AP17" s="376"/>
      <c r="AQ17" s="376"/>
      <c r="AR17" s="376"/>
      <c r="AS17" s="376"/>
      <c r="AT17" s="377"/>
      <c r="AU17" s="477"/>
      <c r="AV17" s="478"/>
      <c r="AW17" s="478"/>
      <c r="AX17" s="478"/>
      <c r="AY17" s="433" t="s">
        <v>147</v>
      </c>
      <c r="AZ17" s="434"/>
      <c r="BA17" s="434"/>
      <c r="BB17" s="434"/>
      <c r="BC17" s="434"/>
      <c r="BD17" s="434"/>
      <c r="BE17" s="434"/>
      <c r="BF17" s="434"/>
      <c r="BG17" s="434"/>
      <c r="BH17" s="434"/>
      <c r="BI17" s="434"/>
      <c r="BJ17" s="434"/>
      <c r="BK17" s="434"/>
      <c r="BL17" s="434"/>
      <c r="BM17" s="435"/>
      <c r="BN17" s="419">
        <v>1482993</v>
      </c>
      <c r="BO17" s="420"/>
      <c r="BP17" s="420"/>
      <c r="BQ17" s="420"/>
      <c r="BR17" s="420"/>
      <c r="BS17" s="420"/>
      <c r="BT17" s="420"/>
      <c r="BU17" s="421"/>
      <c r="BV17" s="419">
        <v>1453090</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148</v>
      </c>
      <c r="C18" s="470"/>
      <c r="D18" s="470"/>
      <c r="E18" s="471"/>
      <c r="F18" s="471"/>
      <c r="G18" s="471"/>
      <c r="H18" s="471"/>
      <c r="I18" s="471"/>
      <c r="J18" s="471"/>
      <c r="K18" s="471"/>
      <c r="L18" s="472">
        <v>241.89</v>
      </c>
      <c r="M18" s="472"/>
      <c r="N18" s="472"/>
      <c r="O18" s="472"/>
      <c r="P18" s="472"/>
      <c r="Q18" s="472"/>
      <c r="R18" s="473"/>
      <c r="S18" s="473"/>
      <c r="T18" s="473"/>
      <c r="U18" s="473"/>
      <c r="V18" s="474"/>
      <c r="W18" s="490"/>
      <c r="X18" s="491"/>
      <c r="Y18" s="491"/>
      <c r="Z18" s="491"/>
      <c r="AA18" s="491"/>
      <c r="AB18" s="515"/>
      <c r="AC18" s="389">
        <v>62.2</v>
      </c>
      <c r="AD18" s="390"/>
      <c r="AE18" s="390"/>
      <c r="AF18" s="390"/>
      <c r="AG18" s="475"/>
      <c r="AH18" s="389">
        <v>59.7</v>
      </c>
      <c r="AI18" s="390"/>
      <c r="AJ18" s="390"/>
      <c r="AK18" s="390"/>
      <c r="AL18" s="391"/>
      <c r="AM18" s="476"/>
      <c r="AN18" s="376"/>
      <c r="AO18" s="376"/>
      <c r="AP18" s="376"/>
      <c r="AQ18" s="376"/>
      <c r="AR18" s="376"/>
      <c r="AS18" s="376"/>
      <c r="AT18" s="377"/>
      <c r="AU18" s="477"/>
      <c r="AV18" s="478"/>
      <c r="AW18" s="478"/>
      <c r="AX18" s="478"/>
      <c r="AY18" s="433" t="s">
        <v>149</v>
      </c>
      <c r="AZ18" s="434"/>
      <c r="BA18" s="434"/>
      <c r="BB18" s="434"/>
      <c r="BC18" s="434"/>
      <c r="BD18" s="434"/>
      <c r="BE18" s="434"/>
      <c r="BF18" s="434"/>
      <c r="BG18" s="434"/>
      <c r="BH18" s="434"/>
      <c r="BI18" s="434"/>
      <c r="BJ18" s="434"/>
      <c r="BK18" s="434"/>
      <c r="BL18" s="434"/>
      <c r="BM18" s="435"/>
      <c r="BN18" s="419">
        <v>6108302</v>
      </c>
      <c r="BO18" s="420"/>
      <c r="BP18" s="420"/>
      <c r="BQ18" s="420"/>
      <c r="BR18" s="420"/>
      <c r="BS18" s="420"/>
      <c r="BT18" s="420"/>
      <c r="BU18" s="421"/>
      <c r="BV18" s="419">
        <v>5877794</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150</v>
      </c>
      <c r="C19" s="470"/>
      <c r="D19" s="470"/>
      <c r="E19" s="471"/>
      <c r="F19" s="471"/>
      <c r="G19" s="471"/>
      <c r="H19" s="471"/>
      <c r="I19" s="471"/>
      <c r="J19" s="471"/>
      <c r="K19" s="471"/>
      <c r="L19" s="479">
        <v>45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151</v>
      </c>
      <c r="AZ19" s="434"/>
      <c r="BA19" s="434"/>
      <c r="BB19" s="434"/>
      <c r="BC19" s="434"/>
      <c r="BD19" s="434"/>
      <c r="BE19" s="434"/>
      <c r="BF19" s="434"/>
      <c r="BG19" s="434"/>
      <c r="BH19" s="434"/>
      <c r="BI19" s="434"/>
      <c r="BJ19" s="434"/>
      <c r="BK19" s="434"/>
      <c r="BL19" s="434"/>
      <c r="BM19" s="435"/>
      <c r="BN19" s="419">
        <v>8110225</v>
      </c>
      <c r="BO19" s="420"/>
      <c r="BP19" s="420"/>
      <c r="BQ19" s="420"/>
      <c r="BR19" s="420"/>
      <c r="BS19" s="420"/>
      <c r="BT19" s="420"/>
      <c r="BU19" s="421"/>
      <c r="BV19" s="419">
        <v>7835723</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152</v>
      </c>
      <c r="C20" s="470"/>
      <c r="D20" s="470"/>
      <c r="E20" s="471"/>
      <c r="F20" s="471"/>
      <c r="G20" s="471"/>
      <c r="H20" s="471"/>
      <c r="I20" s="471"/>
      <c r="J20" s="471"/>
      <c r="K20" s="471"/>
      <c r="L20" s="479">
        <v>4977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153</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154</v>
      </c>
      <c r="C22" s="396"/>
      <c r="D22" s="397"/>
      <c r="E22" s="404" t="s">
        <v>1</v>
      </c>
      <c r="F22" s="405"/>
      <c r="G22" s="405"/>
      <c r="H22" s="405"/>
      <c r="I22" s="405"/>
      <c r="J22" s="405"/>
      <c r="K22" s="406"/>
      <c r="L22" s="404" t="s">
        <v>155</v>
      </c>
      <c r="M22" s="405"/>
      <c r="N22" s="405"/>
      <c r="O22" s="405"/>
      <c r="P22" s="406"/>
      <c r="Q22" s="410" t="s">
        <v>156</v>
      </c>
      <c r="R22" s="411"/>
      <c r="S22" s="411"/>
      <c r="T22" s="411"/>
      <c r="U22" s="411"/>
      <c r="V22" s="412"/>
      <c r="W22" s="461" t="s">
        <v>157</v>
      </c>
      <c r="X22" s="396"/>
      <c r="Y22" s="397"/>
      <c r="Z22" s="404" t="s">
        <v>1</v>
      </c>
      <c r="AA22" s="405"/>
      <c r="AB22" s="405"/>
      <c r="AC22" s="405"/>
      <c r="AD22" s="405"/>
      <c r="AE22" s="405"/>
      <c r="AF22" s="405"/>
      <c r="AG22" s="406"/>
      <c r="AH22" s="422" t="s">
        <v>158</v>
      </c>
      <c r="AI22" s="405"/>
      <c r="AJ22" s="405"/>
      <c r="AK22" s="405"/>
      <c r="AL22" s="406"/>
      <c r="AM22" s="422" t="s">
        <v>159</v>
      </c>
      <c r="AN22" s="423"/>
      <c r="AO22" s="423"/>
      <c r="AP22" s="423"/>
      <c r="AQ22" s="423"/>
      <c r="AR22" s="424"/>
      <c r="AS22" s="410" t="s">
        <v>156</v>
      </c>
      <c r="AT22" s="411"/>
      <c r="AU22" s="411"/>
      <c r="AV22" s="411"/>
      <c r="AW22" s="411"/>
      <c r="AX22" s="428"/>
      <c r="AY22" s="445" t="s">
        <v>160</v>
      </c>
      <c r="AZ22" s="446"/>
      <c r="BA22" s="446"/>
      <c r="BB22" s="446"/>
      <c r="BC22" s="446"/>
      <c r="BD22" s="446"/>
      <c r="BE22" s="446"/>
      <c r="BF22" s="446"/>
      <c r="BG22" s="446"/>
      <c r="BH22" s="446"/>
      <c r="BI22" s="446"/>
      <c r="BJ22" s="446"/>
      <c r="BK22" s="446"/>
      <c r="BL22" s="446"/>
      <c r="BM22" s="447"/>
      <c r="BN22" s="448">
        <v>12553107</v>
      </c>
      <c r="BO22" s="449"/>
      <c r="BP22" s="449"/>
      <c r="BQ22" s="449"/>
      <c r="BR22" s="449"/>
      <c r="BS22" s="449"/>
      <c r="BT22" s="449"/>
      <c r="BU22" s="450"/>
      <c r="BV22" s="448">
        <v>12763491</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161</v>
      </c>
      <c r="AZ23" s="434"/>
      <c r="BA23" s="434"/>
      <c r="BB23" s="434"/>
      <c r="BC23" s="434"/>
      <c r="BD23" s="434"/>
      <c r="BE23" s="434"/>
      <c r="BF23" s="434"/>
      <c r="BG23" s="434"/>
      <c r="BH23" s="434"/>
      <c r="BI23" s="434"/>
      <c r="BJ23" s="434"/>
      <c r="BK23" s="434"/>
      <c r="BL23" s="434"/>
      <c r="BM23" s="435"/>
      <c r="BN23" s="419">
        <v>10907667</v>
      </c>
      <c r="BO23" s="420"/>
      <c r="BP23" s="420"/>
      <c r="BQ23" s="420"/>
      <c r="BR23" s="420"/>
      <c r="BS23" s="420"/>
      <c r="BT23" s="420"/>
      <c r="BU23" s="421"/>
      <c r="BV23" s="419">
        <v>10789567</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162</v>
      </c>
      <c r="F24" s="376"/>
      <c r="G24" s="376"/>
      <c r="H24" s="376"/>
      <c r="I24" s="376"/>
      <c r="J24" s="376"/>
      <c r="K24" s="377"/>
      <c r="L24" s="372">
        <v>1</v>
      </c>
      <c r="M24" s="373"/>
      <c r="N24" s="373"/>
      <c r="O24" s="373"/>
      <c r="P24" s="374"/>
      <c r="Q24" s="372">
        <v>7200</v>
      </c>
      <c r="R24" s="373"/>
      <c r="S24" s="373"/>
      <c r="T24" s="373"/>
      <c r="U24" s="373"/>
      <c r="V24" s="374"/>
      <c r="W24" s="462"/>
      <c r="X24" s="399"/>
      <c r="Y24" s="400"/>
      <c r="Z24" s="375" t="s">
        <v>163</v>
      </c>
      <c r="AA24" s="376"/>
      <c r="AB24" s="376"/>
      <c r="AC24" s="376"/>
      <c r="AD24" s="376"/>
      <c r="AE24" s="376"/>
      <c r="AF24" s="376"/>
      <c r="AG24" s="377"/>
      <c r="AH24" s="372">
        <v>183</v>
      </c>
      <c r="AI24" s="373"/>
      <c r="AJ24" s="373"/>
      <c r="AK24" s="373"/>
      <c r="AL24" s="374"/>
      <c r="AM24" s="372">
        <v>543327</v>
      </c>
      <c r="AN24" s="373"/>
      <c r="AO24" s="373"/>
      <c r="AP24" s="373"/>
      <c r="AQ24" s="373"/>
      <c r="AR24" s="374"/>
      <c r="AS24" s="372">
        <v>2969</v>
      </c>
      <c r="AT24" s="373"/>
      <c r="AU24" s="373"/>
      <c r="AV24" s="373"/>
      <c r="AW24" s="373"/>
      <c r="AX24" s="432"/>
      <c r="AY24" s="392" t="s">
        <v>164</v>
      </c>
      <c r="AZ24" s="393"/>
      <c r="BA24" s="393"/>
      <c r="BB24" s="393"/>
      <c r="BC24" s="393"/>
      <c r="BD24" s="393"/>
      <c r="BE24" s="393"/>
      <c r="BF24" s="393"/>
      <c r="BG24" s="393"/>
      <c r="BH24" s="393"/>
      <c r="BI24" s="393"/>
      <c r="BJ24" s="393"/>
      <c r="BK24" s="393"/>
      <c r="BL24" s="393"/>
      <c r="BM24" s="394"/>
      <c r="BN24" s="419">
        <v>9870099</v>
      </c>
      <c r="BO24" s="420"/>
      <c r="BP24" s="420"/>
      <c r="BQ24" s="420"/>
      <c r="BR24" s="420"/>
      <c r="BS24" s="420"/>
      <c r="BT24" s="420"/>
      <c r="BU24" s="421"/>
      <c r="BV24" s="419">
        <v>9739126</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165</v>
      </c>
      <c r="F25" s="376"/>
      <c r="G25" s="376"/>
      <c r="H25" s="376"/>
      <c r="I25" s="376"/>
      <c r="J25" s="376"/>
      <c r="K25" s="377"/>
      <c r="L25" s="372">
        <v>1</v>
      </c>
      <c r="M25" s="373"/>
      <c r="N25" s="373"/>
      <c r="O25" s="373"/>
      <c r="P25" s="374"/>
      <c r="Q25" s="372">
        <v>5500</v>
      </c>
      <c r="R25" s="373"/>
      <c r="S25" s="373"/>
      <c r="T25" s="373"/>
      <c r="U25" s="373"/>
      <c r="V25" s="374"/>
      <c r="W25" s="462"/>
      <c r="X25" s="399"/>
      <c r="Y25" s="400"/>
      <c r="Z25" s="375" t="s">
        <v>166</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167</v>
      </c>
      <c r="AZ25" s="446"/>
      <c r="BA25" s="446"/>
      <c r="BB25" s="446"/>
      <c r="BC25" s="446"/>
      <c r="BD25" s="446"/>
      <c r="BE25" s="446"/>
      <c r="BF25" s="446"/>
      <c r="BG25" s="446"/>
      <c r="BH25" s="446"/>
      <c r="BI25" s="446"/>
      <c r="BJ25" s="446"/>
      <c r="BK25" s="446"/>
      <c r="BL25" s="446"/>
      <c r="BM25" s="447"/>
      <c r="BN25" s="448">
        <v>453595</v>
      </c>
      <c r="BO25" s="449"/>
      <c r="BP25" s="449"/>
      <c r="BQ25" s="449"/>
      <c r="BR25" s="449"/>
      <c r="BS25" s="449"/>
      <c r="BT25" s="449"/>
      <c r="BU25" s="450"/>
      <c r="BV25" s="448">
        <v>619539</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168</v>
      </c>
      <c r="F26" s="376"/>
      <c r="G26" s="376"/>
      <c r="H26" s="376"/>
      <c r="I26" s="376"/>
      <c r="J26" s="376"/>
      <c r="K26" s="377"/>
      <c r="L26" s="372">
        <v>1</v>
      </c>
      <c r="M26" s="373"/>
      <c r="N26" s="373"/>
      <c r="O26" s="373"/>
      <c r="P26" s="374"/>
      <c r="Q26" s="372">
        <v>5000</v>
      </c>
      <c r="R26" s="373"/>
      <c r="S26" s="373"/>
      <c r="T26" s="373"/>
      <c r="U26" s="373"/>
      <c r="V26" s="374"/>
      <c r="W26" s="462"/>
      <c r="X26" s="399"/>
      <c r="Y26" s="400"/>
      <c r="Z26" s="375" t="s">
        <v>169</v>
      </c>
      <c r="AA26" s="430"/>
      <c r="AB26" s="430"/>
      <c r="AC26" s="430"/>
      <c r="AD26" s="430"/>
      <c r="AE26" s="430"/>
      <c r="AF26" s="430"/>
      <c r="AG26" s="431"/>
      <c r="AH26" s="372">
        <v>25</v>
      </c>
      <c r="AI26" s="373"/>
      <c r="AJ26" s="373"/>
      <c r="AK26" s="373"/>
      <c r="AL26" s="374"/>
      <c r="AM26" s="372">
        <v>65525</v>
      </c>
      <c r="AN26" s="373"/>
      <c r="AO26" s="373"/>
      <c r="AP26" s="373"/>
      <c r="AQ26" s="373"/>
      <c r="AR26" s="374"/>
      <c r="AS26" s="372">
        <v>2621</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171</v>
      </c>
      <c r="F27" s="376"/>
      <c r="G27" s="376"/>
      <c r="H27" s="376"/>
      <c r="I27" s="376"/>
      <c r="J27" s="376"/>
      <c r="K27" s="377"/>
      <c r="L27" s="372">
        <v>1</v>
      </c>
      <c r="M27" s="373"/>
      <c r="N27" s="373"/>
      <c r="O27" s="373"/>
      <c r="P27" s="374"/>
      <c r="Q27" s="372">
        <v>3000</v>
      </c>
      <c r="R27" s="373"/>
      <c r="S27" s="373"/>
      <c r="T27" s="373"/>
      <c r="U27" s="373"/>
      <c r="V27" s="374"/>
      <c r="W27" s="462"/>
      <c r="X27" s="399"/>
      <c r="Y27" s="400"/>
      <c r="Z27" s="375" t="s">
        <v>172</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172873</v>
      </c>
      <c r="BO27" s="454"/>
      <c r="BP27" s="454"/>
      <c r="BQ27" s="454"/>
      <c r="BR27" s="454"/>
      <c r="BS27" s="454"/>
      <c r="BT27" s="454"/>
      <c r="BU27" s="455"/>
      <c r="BV27" s="453">
        <v>172873</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174</v>
      </c>
      <c r="F28" s="376"/>
      <c r="G28" s="376"/>
      <c r="H28" s="376"/>
      <c r="I28" s="376"/>
      <c r="J28" s="376"/>
      <c r="K28" s="377"/>
      <c r="L28" s="372">
        <v>1</v>
      </c>
      <c r="M28" s="373"/>
      <c r="N28" s="373"/>
      <c r="O28" s="373"/>
      <c r="P28" s="374"/>
      <c r="Q28" s="372">
        <v>2400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1475820</v>
      </c>
      <c r="BO28" s="449"/>
      <c r="BP28" s="449"/>
      <c r="BQ28" s="449"/>
      <c r="BR28" s="449"/>
      <c r="BS28" s="449"/>
      <c r="BT28" s="449"/>
      <c r="BU28" s="450"/>
      <c r="BV28" s="448">
        <v>1805521</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177</v>
      </c>
      <c r="F29" s="376"/>
      <c r="G29" s="376"/>
      <c r="H29" s="376"/>
      <c r="I29" s="376"/>
      <c r="J29" s="376"/>
      <c r="K29" s="377"/>
      <c r="L29" s="372">
        <v>10</v>
      </c>
      <c r="M29" s="373"/>
      <c r="N29" s="373"/>
      <c r="O29" s="373"/>
      <c r="P29" s="374"/>
      <c r="Q29" s="372">
        <v>2200</v>
      </c>
      <c r="R29" s="373"/>
      <c r="S29" s="373"/>
      <c r="T29" s="373"/>
      <c r="U29" s="373"/>
      <c r="V29" s="374"/>
      <c r="W29" s="463"/>
      <c r="X29" s="464"/>
      <c r="Y29" s="465"/>
      <c r="Z29" s="375" t="s">
        <v>178</v>
      </c>
      <c r="AA29" s="376"/>
      <c r="AB29" s="376"/>
      <c r="AC29" s="376"/>
      <c r="AD29" s="376"/>
      <c r="AE29" s="376"/>
      <c r="AF29" s="376"/>
      <c r="AG29" s="377"/>
      <c r="AH29" s="372">
        <v>183</v>
      </c>
      <c r="AI29" s="373"/>
      <c r="AJ29" s="373"/>
      <c r="AK29" s="373"/>
      <c r="AL29" s="374"/>
      <c r="AM29" s="372">
        <v>543327</v>
      </c>
      <c r="AN29" s="373"/>
      <c r="AO29" s="373"/>
      <c r="AP29" s="373"/>
      <c r="AQ29" s="373"/>
      <c r="AR29" s="374"/>
      <c r="AS29" s="372">
        <v>2969</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1844174</v>
      </c>
      <c r="BO29" s="420"/>
      <c r="BP29" s="420"/>
      <c r="BQ29" s="420"/>
      <c r="BR29" s="420"/>
      <c r="BS29" s="420"/>
      <c r="BT29" s="420"/>
      <c r="BU29" s="421"/>
      <c r="BV29" s="419">
        <v>1990581</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92.4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1420610</v>
      </c>
      <c r="BO30" s="454"/>
      <c r="BP30" s="454"/>
      <c r="BQ30" s="454"/>
      <c r="BR30" s="454"/>
      <c r="BS30" s="454"/>
      <c r="BT30" s="454"/>
      <c r="BU30" s="455"/>
      <c r="BV30" s="453">
        <v>1559496</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187</v>
      </c>
      <c r="D33" s="371"/>
      <c r="E33" s="370" t="s">
        <v>188</v>
      </c>
      <c r="F33" s="370"/>
      <c r="G33" s="370"/>
      <c r="H33" s="370"/>
      <c r="I33" s="370"/>
      <c r="J33" s="370"/>
      <c r="K33" s="370"/>
      <c r="L33" s="370"/>
      <c r="M33" s="370"/>
      <c r="N33" s="370"/>
      <c r="O33" s="370"/>
      <c r="P33" s="370"/>
      <c r="Q33" s="370"/>
      <c r="R33" s="370"/>
      <c r="S33" s="370"/>
      <c r="T33" s="206"/>
      <c r="U33" s="371" t="s">
        <v>187</v>
      </c>
      <c r="V33" s="371"/>
      <c r="W33" s="370" t="s">
        <v>188</v>
      </c>
      <c r="X33" s="370"/>
      <c r="Y33" s="370"/>
      <c r="Z33" s="370"/>
      <c r="AA33" s="370"/>
      <c r="AB33" s="370"/>
      <c r="AC33" s="370"/>
      <c r="AD33" s="370"/>
      <c r="AE33" s="370"/>
      <c r="AF33" s="370"/>
      <c r="AG33" s="370"/>
      <c r="AH33" s="370"/>
      <c r="AI33" s="370"/>
      <c r="AJ33" s="370"/>
      <c r="AK33" s="370"/>
      <c r="AL33" s="206"/>
      <c r="AM33" s="371" t="s">
        <v>187</v>
      </c>
      <c r="AN33" s="371"/>
      <c r="AO33" s="370" t="s">
        <v>188</v>
      </c>
      <c r="AP33" s="370"/>
      <c r="AQ33" s="370"/>
      <c r="AR33" s="370"/>
      <c r="AS33" s="370"/>
      <c r="AT33" s="370"/>
      <c r="AU33" s="370"/>
      <c r="AV33" s="370"/>
      <c r="AW33" s="370"/>
      <c r="AX33" s="370"/>
      <c r="AY33" s="370"/>
      <c r="AZ33" s="370"/>
      <c r="BA33" s="370"/>
      <c r="BB33" s="370"/>
      <c r="BC33" s="370"/>
      <c r="BD33" s="207"/>
      <c r="BE33" s="370" t="s">
        <v>189</v>
      </c>
      <c r="BF33" s="370"/>
      <c r="BG33" s="370" t="s">
        <v>190</v>
      </c>
      <c r="BH33" s="370"/>
      <c r="BI33" s="370"/>
      <c r="BJ33" s="370"/>
      <c r="BK33" s="370"/>
      <c r="BL33" s="370"/>
      <c r="BM33" s="370"/>
      <c r="BN33" s="370"/>
      <c r="BO33" s="370"/>
      <c r="BP33" s="370"/>
      <c r="BQ33" s="370"/>
      <c r="BR33" s="370"/>
      <c r="BS33" s="370"/>
      <c r="BT33" s="370"/>
      <c r="BU33" s="370"/>
      <c r="BV33" s="207"/>
      <c r="BW33" s="371" t="s">
        <v>189</v>
      </c>
      <c r="BX33" s="371"/>
      <c r="BY33" s="370" t="s">
        <v>191</v>
      </c>
      <c r="BZ33" s="370"/>
      <c r="CA33" s="370"/>
      <c r="CB33" s="370"/>
      <c r="CC33" s="370"/>
      <c r="CD33" s="370"/>
      <c r="CE33" s="370"/>
      <c r="CF33" s="370"/>
      <c r="CG33" s="370"/>
      <c r="CH33" s="370"/>
      <c r="CI33" s="370"/>
      <c r="CJ33" s="370"/>
      <c r="CK33" s="370"/>
      <c r="CL33" s="370"/>
      <c r="CM33" s="370"/>
      <c r="CN33" s="206"/>
      <c r="CO33" s="371" t="s">
        <v>187</v>
      </c>
      <c r="CP33" s="371"/>
      <c r="CQ33" s="370" t="s">
        <v>192</v>
      </c>
      <c r="CR33" s="370"/>
      <c r="CS33" s="370"/>
      <c r="CT33" s="370"/>
      <c r="CU33" s="370"/>
      <c r="CV33" s="370"/>
      <c r="CW33" s="370"/>
      <c r="CX33" s="370"/>
      <c r="CY33" s="370"/>
      <c r="CZ33" s="370"/>
      <c r="DA33" s="370"/>
      <c r="DB33" s="370"/>
      <c r="DC33" s="370"/>
      <c r="DD33" s="370"/>
      <c r="DE33" s="370"/>
      <c r="DF33" s="206"/>
      <c r="DG33" s="369" t="s">
        <v>193</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IF('各会計、関係団体の財政状況及び健全化判断比率'!B31="","",'各会計、関係団体の財政状況及び健全化判断比率'!B31)</f>
        <v>病院事業会計</v>
      </c>
      <c r="AP34" s="368"/>
      <c r="AQ34" s="368"/>
      <c r="AR34" s="368"/>
      <c r="AS34" s="368"/>
      <c r="AT34" s="368"/>
      <c r="AU34" s="368"/>
      <c r="AV34" s="368"/>
      <c r="AW34" s="368"/>
      <c r="AX34" s="368"/>
      <c r="AY34" s="368"/>
      <c r="AZ34" s="368"/>
      <c r="BA34" s="368"/>
      <c r="BB34" s="368"/>
      <c r="BC34" s="368"/>
      <c r="BD34" s="181"/>
      <c r="BE34" s="367">
        <f>IF(BG34="","",MAX(C34:D43,U34:V43,AM34:AN43)+1)</f>
        <v>7</v>
      </c>
      <c r="BF34" s="367"/>
      <c r="BG34" s="368" t="str">
        <f>IF('各会計、関係団体の財政状況及び健全化判断比率'!B33="","",'各会計、関係団体の財政状況及び健全化判断比率'!B33)</f>
        <v>下水道事業特別会計</v>
      </c>
      <c r="BH34" s="368"/>
      <c r="BI34" s="368"/>
      <c r="BJ34" s="368"/>
      <c r="BK34" s="368"/>
      <c r="BL34" s="368"/>
      <c r="BM34" s="368"/>
      <c r="BN34" s="368"/>
      <c r="BO34" s="368"/>
      <c r="BP34" s="368"/>
      <c r="BQ34" s="368"/>
      <c r="BR34" s="368"/>
      <c r="BS34" s="368"/>
      <c r="BT34" s="368"/>
      <c r="BU34" s="368"/>
      <c r="BV34" s="181"/>
      <c r="BW34" s="367">
        <f>IF(BY34="","",MAX(C34:D43,U34:V43,AM34:AN43,BE34:BF43)+1)</f>
        <v>9</v>
      </c>
      <c r="BX34" s="367"/>
      <c r="BY34" s="368" t="str">
        <f>IF('各会計、関係団体の財政状況及び健全化判断比率'!B68="","",'各会計、関係団体の財政状況及び健全化判断比率'!B68)</f>
        <v>わたらい老人福祉施設組合</v>
      </c>
      <c r="BZ34" s="368"/>
      <c r="CA34" s="368"/>
      <c r="CB34" s="368"/>
      <c r="CC34" s="368"/>
      <c r="CD34" s="368"/>
      <c r="CE34" s="368"/>
      <c r="CF34" s="368"/>
      <c r="CG34" s="368"/>
      <c r="CH34" s="368"/>
      <c r="CI34" s="368"/>
      <c r="CJ34" s="368"/>
      <c r="CK34" s="368"/>
      <c r="CL34" s="368"/>
      <c r="CM34" s="368"/>
      <c r="CN34" s="181"/>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f t="shared" ref="AM35:AM43" si="0">IF(AO35="","",AM34+1)</f>
        <v>6</v>
      </c>
      <c r="AN35" s="367"/>
      <c r="AO35" s="368" t="str">
        <f>IF('各会計、関係団体の財政状況及び健全化判断比率'!B32="","",'各会計、関係団体の財政状況及び健全化判断比率'!B32)</f>
        <v>水道事業会計</v>
      </c>
      <c r="AP35" s="368"/>
      <c r="AQ35" s="368"/>
      <c r="AR35" s="368"/>
      <c r="AS35" s="368"/>
      <c r="AT35" s="368"/>
      <c r="AU35" s="368"/>
      <c r="AV35" s="368"/>
      <c r="AW35" s="368"/>
      <c r="AX35" s="368"/>
      <c r="AY35" s="368"/>
      <c r="AZ35" s="368"/>
      <c r="BA35" s="368"/>
      <c r="BB35" s="368"/>
      <c r="BC35" s="368"/>
      <c r="BD35" s="181"/>
      <c r="BE35" s="367">
        <f t="shared" ref="BE35:BE43" si="1">IF(BG35="","",BE34+1)</f>
        <v>8</v>
      </c>
      <c r="BF35" s="367"/>
      <c r="BG35" s="368" t="str">
        <f>IF('各会計、関係団体の財政状況及び健全化判断比率'!B34="","",'各会計、関係団体の財政状況及び健全化判断比率'!B34)</f>
        <v>公共浄化槽事業特別会計</v>
      </c>
      <c r="BH35" s="368"/>
      <c r="BI35" s="368"/>
      <c r="BJ35" s="368"/>
      <c r="BK35" s="368"/>
      <c r="BL35" s="368"/>
      <c r="BM35" s="368"/>
      <c r="BN35" s="368"/>
      <c r="BO35" s="368"/>
      <c r="BP35" s="368"/>
      <c r="BQ35" s="368"/>
      <c r="BR35" s="368"/>
      <c r="BS35" s="368"/>
      <c r="BT35" s="368"/>
      <c r="BU35" s="368"/>
      <c r="BV35" s="181"/>
      <c r="BW35" s="367">
        <f t="shared" ref="BW35:BW43" si="2">IF(BY35="","",BW34+1)</f>
        <v>10</v>
      </c>
      <c r="BX35" s="367"/>
      <c r="BY35" s="368" t="str">
        <f>IF('各会計、関係団体の財政状況及び健全化判断比率'!B69="","",'各会計、関係団体の財政状況及び健全化判断比率'!B69)</f>
        <v>　うち一般会計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11</v>
      </c>
      <c r="BX36" s="367"/>
      <c r="BY36" s="368" t="str">
        <f>IF('各会計、関係団体の財政状況及び健全化判断比率'!B70="","",'各会計、関係団体の財政状況及び健全化判断比率'!B70)</f>
        <v>　うち特別会計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12</v>
      </c>
      <c r="BX37" s="367"/>
      <c r="BY37" s="368" t="str">
        <f>IF('各会計、関係団体の財政状況及び健全化判断比率'!B71="","",'各会計、関係団体の財政状況及び健全化判断比率'!B71)</f>
        <v>志摩広域行政組合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13</v>
      </c>
      <c r="BX38" s="367"/>
      <c r="BY38" s="368" t="str">
        <f>IF('各会計、関係団体の財政状況及び健全化判断比率'!B72="","",'各会計、関係団体の財政状況及び健全化判断比率'!B72)</f>
        <v>　うち一般会計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14</v>
      </c>
      <c r="BX39" s="367"/>
      <c r="BY39" s="368" t="str">
        <f>IF('各会計、関係団体の財政状況及び健全化判断比率'!B73="","",'各会計、関係団体の財政状況及び健全化判断比率'!B73)</f>
        <v>　うち特別会計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15</v>
      </c>
      <c r="BX40" s="367"/>
      <c r="BY40" s="368" t="str">
        <f>IF('各会計、関係団体の財政状況及び健全化判断比率'!B74="","",'各会計、関係団体の財政状況及び健全化判断比率'!B74)</f>
        <v>三重県市町総合事務組合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16</v>
      </c>
      <c r="BX41" s="367"/>
      <c r="BY41" s="368" t="str">
        <f>IF('各会計、関係団体の財政状況及び健全化判断比率'!B75="","",'各会計、関係団体の財政状況及び健全化判断比率'!B75)</f>
        <v>　うち一般会計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17</v>
      </c>
      <c r="BX42" s="367"/>
      <c r="BY42" s="368" t="str">
        <f>IF('各会計、関係団体の財政状況及び健全化判断比率'!B76="","",'各会計、関係団体の財政状況及び健全化判断比率'!B76)</f>
        <v>　うち特別会計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18</v>
      </c>
      <c r="BX43" s="367"/>
      <c r="BY43" s="368" t="str">
        <f>IF('各会計、関係団体の財政状況及び健全化判断比率'!B77="","",'各会計、関係団体の財政状況及び健全化判断比率'!B77)</f>
        <v>紀勢地区広域消防組合</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KydvWVwWxvWUMRIwGhFKMKPTf+rFpQwtSmY+brbfYwm14kT1KpPFWXsL9DVoydlWFFxeyahZ4Rz08oJQjzr9ZA==" saltValue="PgHv+5LoskIwIclGCCI1P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1" t="s">
        <v>536</v>
      </c>
      <c r="D34" s="1151"/>
      <c r="E34" s="1152"/>
      <c r="F34" s="32" t="s">
        <v>489</v>
      </c>
      <c r="G34" s="33" t="s">
        <v>489</v>
      </c>
      <c r="H34" s="33">
        <v>0</v>
      </c>
      <c r="I34" s="33">
        <v>0</v>
      </c>
      <c r="J34" s="34" t="s">
        <v>537</v>
      </c>
      <c r="K34" s="22"/>
      <c r="L34" s="22"/>
      <c r="M34" s="22"/>
      <c r="N34" s="22"/>
      <c r="O34" s="22"/>
      <c r="P34" s="22"/>
    </row>
    <row r="35" spans="1:16" ht="39" customHeight="1" x14ac:dyDescent="0.2">
      <c r="A35" s="22"/>
      <c r="B35" s="35"/>
      <c r="C35" s="1145" t="s">
        <v>538</v>
      </c>
      <c r="D35" s="1146"/>
      <c r="E35" s="1147"/>
      <c r="F35" s="36">
        <v>2.92</v>
      </c>
      <c r="G35" s="37">
        <v>2.5299999999999998</v>
      </c>
      <c r="H35" s="37">
        <v>3.25</v>
      </c>
      <c r="I35" s="37">
        <v>4.24</v>
      </c>
      <c r="J35" s="38">
        <v>5.19</v>
      </c>
      <c r="K35" s="22"/>
      <c r="L35" s="22"/>
      <c r="M35" s="22"/>
      <c r="N35" s="22"/>
      <c r="O35" s="22"/>
      <c r="P35" s="22"/>
    </row>
    <row r="36" spans="1:16" ht="39" customHeight="1" x14ac:dyDescent="0.2">
      <c r="A36" s="22"/>
      <c r="B36" s="35"/>
      <c r="C36" s="1145" t="s">
        <v>539</v>
      </c>
      <c r="D36" s="1146"/>
      <c r="E36" s="1147"/>
      <c r="F36" s="36">
        <v>2.58</v>
      </c>
      <c r="G36" s="37">
        <v>3.08</v>
      </c>
      <c r="H36" s="37">
        <v>3.49</v>
      </c>
      <c r="I36" s="37">
        <v>3.87</v>
      </c>
      <c r="J36" s="38">
        <v>4.2300000000000004</v>
      </c>
      <c r="K36" s="22"/>
      <c r="L36" s="22"/>
      <c r="M36" s="22"/>
      <c r="N36" s="22"/>
      <c r="O36" s="22"/>
      <c r="P36" s="22"/>
    </row>
    <row r="37" spans="1:16" ht="39" customHeight="1" x14ac:dyDescent="0.2">
      <c r="A37" s="22"/>
      <c r="B37" s="35"/>
      <c r="C37" s="1145" t="s">
        <v>540</v>
      </c>
      <c r="D37" s="1146"/>
      <c r="E37" s="1147"/>
      <c r="F37" s="36">
        <v>2.77</v>
      </c>
      <c r="G37" s="37">
        <v>3.18</v>
      </c>
      <c r="H37" s="37">
        <v>6.39</v>
      </c>
      <c r="I37" s="37">
        <v>4.97</v>
      </c>
      <c r="J37" s="38">
        <v>3.38</v>
      </c>
      <c r="K37" s="22"/>
      <c r="L37" s="22"/>
      <c r="M37" s="22"/>
      <c r="N37" s="22"/>
      <c r="O37" s="22"/>
      <c r="P37" s="22"/>
    </row>
    <row r="38" spans="1:16" ht="39" customHeight="1" x14ac:dyDescent="0.2">
      <c r="A38" s="22"/>
      <c r="B38" s="35"/>
      <c r="C38" s="1145" t="s">
        <v>541</v>
      </c>
      <c r="D38" s="1146"/>
      <c r="E38" s="1147"/>
      <c r="F38" s="36">
        <v>1.66</v>
      </c>
      <c r="G38" s="37">
        <v>1.36</v>
      </c>
      <c r="H38" s="37">
        <v>2</v>
      </c>
      <c r="I38" s="37">
        <v>1.53</v>
      </c>
      <c r="J38" s="38">
        <v>1.86</v>
      </c>
      <c r="K38" s="22"/>
      <c r="L38" s="22"/>
      <c r="M38" s="22"/>
      <c r="N38" s="22"/>
      <c r="O38" s="22"/>
      <c r="P38" s="22"/>
    </row>
    <row r="39" spans="1:16" ht="39" customHeight="1" x14ac:dyDescent="0.2">
      <c r="A39" s="22"/>
      <c r="B39" s="35"/>
      <c r="C39" s="1145" t="s">
        <v>542</v>
      </c>
      <c r="D39" s="1146"/>
      <c r="E39" s="1147"/>
      <c r="F39" s="36">
        <v>0</v>
      </c>
      <c r="G39" s="37">
        <v>0</v>
      </c>
      <c r="H39" s="37">
        <v>0</v>
      </c>
      <c r="I39" s="37">
        <v>0</v>
      </c>
      <c r="J39" s="38">
        <v>1.27</v>
      </c>
      <c r="K39" s="22"/>
      <c r="L39" s="22"/>
      <c r="M39" s="22"/>
      <c r="N39" s="22"/>
      <c r="O39" s="22"/>
      <c r="P39" s="22"/>
    </row>
    <row r="40" spans="1:16" ht="39" customHeight="1" x14ac:dyDescent="0.2">
      <c r="A40" s="22"/>
      <c r="B40" s="35"/>
      <c r="C40" s="1145" t="s">
        <v>543</v>
      </c>
      <c r="D40" s="1146"/>
      <c r="E40" s="1147"/>
      <c r="F40" s="36">
        <v>0.11</v>
      </c>
      <c r="G40" s="37">
        <v>0.73</v>
      </c>
      <c r="H40" s="37">
        <v>1.01</v>
      </c>
      <c r="I40" s="37">
        <v>0.57999999999999996</v>
      </c>
      <c r="J40" s="38">
        <v>0.57999999999999996</v>
      </c>
      <c r="K40" s="22"/>
      <c r="L40" s="22"/>
      <c r="M40" s="22"/>
      <c r="N40" s="22"/>
      <c r="O40" s="22"/>
      <c r="P40" s="22"/>
    </row>
    <row r="41" spans="1:16" ht="39" customHeight="1" x14ac:dyDescent="0.2">
      <c r="A41" s="22"/>
      <c r="B41" s="35"/>
      <c r="C41" s="1145" t="s">
        <v>544</v>
      </c>
      <c r="D41" s="1146"/>
      <c r="E41" s="1147"/>
      <c r="F41" s="36">
        <v>0.09</v>
      </c>
      <c r="G41" s="37">
        <v>0.16</v>
      </c>
      <c r="H41" s="37">
        <v>7.0000000000000007E-2</v>
      </c>
      <c r="I41" s="37">
        <v>0.08</v>
      </c>
      <c r="J41" s="38">
        <v>0.09</v>
      </c>
      <c r="K41" s="22"/>
      <c r="L41" s="22"/>
      <c r="M41" s="22"/>
      <c r="N41" s="22"/>
      <c r="O41" s="22"/>
      <c r="P41" s="22"/>
    </row>
    <row r="42" spans="1:16" ht="39" customHeight="1" x14ac:dyDescent="0.2">
      <c r="A42" s="22"/>
      <c r="B42" s="39"/>
      <c r="C42" s="1145" t="s">
        <v>545</v>
      </c>
      <c r="D42" s="1146"/>
      <c r="E42" s="1147"/>
      <c r="F42" s="36" t="s">
        <v>489</v>
      </c>
      <c r="G42" s="37" t="s">
        <v>489</v>
      </c>
      <c r="H42" s="37" t="s">
        <v>489</v>
      </c>
      <c r="I42" s="37" t="s">
        <v>489</v>
      </c>
      <c r="J42" s="38" t="s">
        <v>489</v>
      </c>
      <c r="K42" s="22"/>
      <c r="L42" s="22"/>
      <c r="M42" s="22"/>
      <c r="N42" s="22"/>
      <c r="O42" s="22"/>
      <c r="P42" s="22"/>
    </row>
    <row r="43" spans="1:16" ht="39" customHeight="1" thickBot="1" x14ac:dyDescent="0.25">
      <c r="A43" s="22"/>
      <c r="B43" s="40"/>
      <c r="C43" s="1148" t="s">
        <v>546</v>
      </c>
      <c r="D43" s="1149"/>
      <c r="E43" s="1150"/>
      <c r="F43" s="41">
        <v>0</v>
      </c>
      <c r="G43" s="42">
        <v>0</v>
      </c>
      <c r="H43" s="42" t="s">
        <v>489</v>
      </c>
      <c r="I43" s="42" t="s">
        <v>489</v>
      </c>
      <c r="J43" s="43" t="s">
        <v>489</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XksKM9UFhPSGkp/DLcuPI6qAZ0a78LYHnjS6Xg+IihRj9O1Ki6v4RE0jOqj1W9od2la/gNct1e/Bm7w+xJrovg==" saltValue="Rdx6iIr5Y96v2LPXj1Bxz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1173</v>
      </c>
      <c r="L45" s="60">
        <v>1237</v>
      </c>
      <c r="M45" s="60">
        <v>1356</v>
      </c>
      <c r="N45" s="60">
        <v>1363</v>
      </c>
      <c r="O45" s="61">
        <v>1433</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489</v>
      </c>
      <c r="L46" s="64" t="s">
        <v>489</v>
      </c>
      <c r="M46" s="64" t="s">
        <v>489</v>
      </c>
      <c r="N46" s="64" t="s">
        <v>489</v>
      </c>
      <c r="O46" s="65" t="s">
        <v>489</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489</v>
      </c>
      <c r="L47" s="64" t="s">
        <v>489</v>
      </c>
      <c r="M47" s="64" t="s">
        <v>489</v>
      </c>
      <c r="N47" s="64" t="s">
        <v>489</v>
      </c>
      <c r="O47" s="65" t="s">
        <v>489</v>
      </c>
      <c r="P47" s="48"/>
      <c r="Q47" s="48"/>
      <c r="R47" s="48"/>
      <c r="S47" s="48"/>
      <c r="T47" s="48"/>
      <c r="U47" s="48"/>
    </row>
    <row r="48" spans="1:21" ht="30.75" customHeight="1" x14ac:dyDescent="0.2">
      <c r="A48" s="48"/>
      <c r="B48" s="1178"/>
      <c r="C48" s="1179"/>
      <c r="D48" s="62"/>
      <c r="E48" s="1155" t="s">
        <v>13</v>
      </c>
      <c r="F48" s="1155"/>
      <c r="G48" s="1155"/>
      <c r="H48" s="1155"/>
      <c r="I48" s="1155"/>
      <c r="J48" s="1156"/>
      <c r="K48" s="63">
        <v>401</v>
      </c>
      <c r="L48" s="64">
        <v>394</v>
      </c>
      <c r="M48" s="64">
        <v>396</v>
      </c>
      <c r="N48" s="64">
        <v>362</v>
      </c>
      <c r="O48" s="65">
        <v>381</v>
      </c>
      <c r="P48" s="48"/>
      <c r="Q48" s="48"/>
      <c r="R48" s="48"/>
      <c r="S48" s="48"/>
      <c r="T48" s="48"/>
      <c r="U48" s="48"/>
    </row>
    <row r="49" spans="1:21" ht="30.75" customHeight="1" x14ac:dyDescent="0.2">
      <c r="A49" s="48"/>
      <c r="B49" s="1178"/>
      <c r="C49" s="1179"/>
      <c r="D49" s="62"/>
      <c r="E49" s="1155" t="s">
        <v>14</v>
      </c>
      <c r="F49" s="1155"/>
      <c r="G49" s="1155"/>
      <c r="H49" s="1155"/>
      <c r="I49" s="1155"/>
      <c r="J49" s="1156"/>
      <c r="K49" s="63">
        <v>68</v>
      </c>
      <c r="L49" s="64">
        <v>64</v>
      </c>
      <c r="M49" s="64">
        <v>35</v>
      </c>
      <c r="N49" s="64">
        <v>14</v>
      </c>
      <c r="O49" s="65">
        <v>23</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489</v>
      </c>
      <c r="L50" s="64" t="s">
        <v>489</v>
      </c>
      <c r="M50" s="64" t="s">
        <v>489</v>
      </c>
      <c r="N50" s="64" t="s">
        <v>489</v>
      </c>
      <c r="O50" s="65" t="s">
        <v>489</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489</v>
      </c>
      <c r="L51" s="64" t="s">
        <v>489</v>
      </c>
      <c r="M51" s="64" t="s">
        <v>489</v>
      </c>
      <c r="N51" s="64" t="s">
        <v>489</v>
      </c>
      <c r="O51" s="65" t="s">
        <v>489</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1149</v>
      </c>
      <c r="L52" s="64">
        <v>1173</v>
      </c>
      <c r="M52" s="64">
        <v>1227</v>
      </c>
      <c r="N52" s="64">
        <v>1209</v>
      </c>
      <c r="O52" s="65">
        <v>1207</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493</v>
      </c>
      <c r="L53" s="69">
        <v>522</v>
      </c>
      <c r="M53" s="69">
        <v>560</v>
      </c>
      <c r="N53" s="69">
        <v>530</v>
      </c>
      <c r="O53" s="70">
        <v>630</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8QnQlISrAlhzydnOPyPSg2bcm7oyYqXX+Tp5glPqu9rQhGeg8jR7c6DMCMiwM/qtXp9zFnmnZkOt5BJSgupq6g==" saltValue="ObcQ9iMqjy0xJ4SdWfWj7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196" t="s">
        <v>30</v>
      </c>
      <c r="C41" s="1197"/>
      <c r="D41" s="105"/>
      <c r="E41" s="1198" t="s">
        <v>31</v>
      </c>
      <c r="F41" s="1198"/>
      <c r="G41" s="1198"/>
      <c r="H41" s="1199"/>
      <c r="I41" s="355">
        <v>12499</v>
      </c>
      <c r="J41" s="356">
        <v>12635</v>
      </c>
      <c r="K41" s="356">
        <v>12629</v>
      </c>
      <c r="L41" s="356">
        <v>12763</v>
      </c>
      <c r="M41" s="357">
        <v>12553</v>
      </c>
    </row>
    <row r="42" spans="2:13" ht="27.75" customHeight="1" x14ac:dyDescent="0.2">
      <c r="B42" s="1186"/>
      <c r="C42" s="1187"/>
      <c r="D42" s="106"/>
      <c r="E42" s="1190" t="s">
        <v>32</v>
      </c>
      <c r="F42" s="1190"/>
      <c r="G42" s="1190"/>
      <c r="H42" s="1191"/>
      <c r="I42" s="358" t="s">
        <v>489</v>
      </c>
      <c r="J42" s="359" t="s">
        <v>489</v>
      </c>
      <c r="K42" s="359" t="s">
        <v>489</v>
      </c>
      <c r="L42" s="359" t="s">
        <v>489</v>
      </c>
      <c r="M42" s="360" t="s">
        <v>489</v>
      </c>
    </row>
    <row r="43" spans="2:13" ht="27.75" customHeight="1" x14ac:dyDescent="0.2">
      <c r="B43" s="1186"/>
      <c r="C43" s="1187"/>
      <c r="D43" s="106"/>
      <c r="E43" s="1190" t="s">
        <v>33</v>
      </c>
      <c r="F43" s="1190"/>
      <c r="G43" s="1190"/>
      <c r="H43" s="1191"/>
      <c r="I43" s="358">
        <v>5267</v>
      </c>
      <c r="J43" s="359">
        <v>5004</v>
      </c>
      <c r="K43" s="359">
        <v>4843</v>
      </c>
      <c r="L43" s="359">
        <v>4493</v>
      </c>
      <c r="M43" s="360">
        <v>4326</v>
      </c>
    </row>
    <row r="44" spans="2:13" ht="27.75" customHeight="1" x14ac:dyDescent="0.2">
      <c r="B44" s="1186"/>
      <c r="C44" s="1187"/>
      <c r="D44" s="106"/>
      <c r="E44" s="1190" t="s">
        <v>34</v>
      </c>
      <c r="F44" s="1190"/>
      <c r="G44" s="1190"/>
      <c r="H44" s="1191"/>
      <c r="I44" s="358">
        <v>539</v>
      </c>
      <c r="J44" s="359">
        <v>485</v>
      </c>
      <c r="K44" s="359">
        <v>444</v>
      </c>
      <c r="L44" s="359">
        <v>423</v>
      </c>
      <c r="M44" s="360">
        <v>392</v>
      </c>
    </row>
    <row r="45" spans="2:13" ht="27.75" customHeight="1" x14ac:dyDescent="0.2">
      <c r="B45" s="1186"/>
      <c r="C45" s="1187"/>
      <c r="D45" s="106"/>
      <c r="E45" s="1190" t="s">
        <v>35</v>
      </c>
      <c r="F45" s="1190"/>
      <c r="G45" s="1190"/>
      <c r="H45" s="1191"/>
      <c r="I45" s="358">
        <v>1912</v>
      </c>
      <c r="J45" s="359">
        <v>1865</v>
      </c>
      <c r="K45" s="359">
        <v>1823</v>
      </c>
      <c r="L45" s="359">
        <v>1733</v>
      </c>
      <c r="M45" s="360">
        <v>1736</v>
      </c>
    </row>
    <row r="46" spans="2:13" ht="27.75" customHeight="1" x14ac:dyDescent="0.2">
      <c r="B46" s="1186"/>
      <c r="C46" s="1187"/>
      <c r="D46" s="107"/>
      <c r="E46" s="1190" t="s">
        <v>36</v>
      </c>
      <c r="F46" s="1190"/>
      <c r="G46" s="1190"/>
      <c r="H46" s="1191"/>
      <c r="I46" s="358" t="s">
        <v>489</v>
      </c>
      <c r="J46" s="359" t="s">
        <v>489</v>
      </c>
      <c r="K46" s="359" t="s">
        <v>489</v>
      </c>
      <c r="L46" s="359" t="s">
        <v>489</v>
      </c>
      <c r="M46" s="360" t="s">
        <v>489</v>
      </c>
    </row>
    <row r="47" spans="2:13" ht="27.75" customHeight="1" x14ac:dyDescent="0.2">
      <c r="B47" s="1186"/>
      <c r="C47" s="1187"/>
      <c r="D47" s="108"/>
      <c r="E47" s="1200" t="s">
        <v>37</v>
      </c>
      <c r="F47" s="1201"/>
      <c r="G47" s="1201"/>
      <c r="H47" s="1202"/>
      <c r="I47" s="358" t="s">
        <v>489</v>
      </c>
      <c r="J47" s="359" t="s">
        <v>489</v>
      </c>
      <c r="K47" s="359" t="s">
        <v>489</v>
      </c>
      <c r="L47" s="359" t="s">
        <v>489</v>
      </c>
      <c r="M47" s="360" t="s">
        <v>489</v>
      </c>
    </row>
    <row r="48" spans="2:13" ht="27.75" customHeight="1" x14ac:dyDescent="0.2">
      <c r="B48" s="1186"/>
      <c r="C48" s="1187"/>
      <c r="D48" s="106"/>
      <c r="E48" s="1190" t="s">
        <v>38</v>
      </c>
      <c r="F48" s="1190"/>
      <c r="G48" s="1190"/>
      <c r="H48" s="1191"/>
      <c r="I48" s="358" t="s">
        <v>489</v>
      </c>
      <c r="J48" s="359" t="s">
        <v>489</v>
      </c>
      <c r="K48" s="359" t="s">
        <v>489</v>
      </c>
      <c r="L48" s="359" t="s">
        <v>489</v>
      </c>
      <c r="M48" s="360" t="s">
        <v>489</v>
      </c>
    </row>
    <row r="49" spans="2:13" ht="27.75" customHeight="1" x14ac:dyDescent="0.2">
      <c r="B49" s="1188"/>
      <c r="C49" s="1189"/>
      <c r="D49" s="106"/>
      <c r="E49" s="1190" t="s">
        <v>39</v>
      </c>
      <c r="F49" s="1190"/>
      <c r="G49" s="1190"/>
      <c r="H49" s="1191"/>
      <c r="I49" s="358" t="s">
        <v>489</v>
      </c>
      <c r="J49" s="359" t="s">
        <v>489</v>
      </c>
      <c r="K49" s="359" t="s">
        <v>489</v>
      </c>
      <c r="L49" s="359" t="s">
        <v>489</v>
      </c>
      <c r="M49" s="360" t="s">
        <v>489</v>
      </c>
    </row>
    <row r="50" spans="2:13" ht="27.75" customHeight="1" x14ac:dyDescent="0.2">
      <c r="B50" s="1184" t="s">
        <v>40</v>
      </c>
      <c r="C50" s="1185"/>
      <c r="D50" s="109"/>
      <c r="E50" s="1190" t="s">
        <v>41</v>
      </c>
      <c r="F50" s="1190"/>
      <c r="G50" s="1190"/>
      <c r="H50" s="1191"/>
      <c r="I50" s="358">
        <v>4598</v>
      </c>
      <c r="J50" s="359">
        <v>4213</v>
      </c>
      <c r="K50" s="359">
        <v>4633</v>
      </c>
      <c r="L50" s="359">
        <v>4748</v>
      </c>
      <c r="M50" s="360">
        <v>4262</v>
      </c>
    </row>
    <row r="51" spans="2:13" ht="27.75" customHeight="1" x14ac:dyDescent="0.2">
      <c r="B51" s="1186"/>
      <c r="C51" s="1187"/>
      <c r="D51" s="106"/>
      <c r="E51" s="1190" t="s">
        <v>42</v>
      </c>
      <c r="F51" s="1190"/>
      <c r="G51" s="1190"/>
      <c r="H51" s="1191"/>
      <c r="I51" s="358">
        <v>124</v>
      </c>
      <c r="J51" s="359">
        <v>159</v>
      </c>
      <c r="K51" s="359">
        <v>144</v>
      </c>
      <c r="L51" s="359">
        <v>136</v>
      </c>
      <c r="M51" s="360">
        <v>85</v>
      </c>
    </row>
    <row r="52" spans="2:13" ht="27.75" customHeight="1" x14ac:dyDescent="0.2">
      <c r="B52" s="1188"/>
      <c r="C52" s="1189"/>
      <c r="D52" s="106"/>
      <c r="E52" s="1190" t="s">
        <v>43</v>
      </c>
      <c r="F52" s="1190"/>
      <c r="G52" s="1190"/>
      <c r="H52" s="1191"/>
      <c r="I52" s="358">
        <v>12358</v>
      </c>
      <c r="J52" s="359">
        <v>12219</v>
      </c>
      <c r="K52" s="359">
        <v>12108</v>
      </c>
      <c r="L52" s="359">
        <v>12102</v>
      </c>
      <c r="M52" s="360">
        <v>11916</v>
      </c>
    </row>
    <row r="53" spans="2:13" ht="27.75" customHeight="1" thickBot="1" x14ac:dyDescent="0.25">
      <c r="B53" s="1192" t="s">
        <v>19</v>
      </c>
      <c r="C53" s="1193"/>
      <c r="D53" s="110"/>
      <c r="E53" s="1194" t="s">
        <v>44</v>
      </c>
      <c r="F53" s="1194"/>
      <c r="G53" s="1194"/>
      <c r="H53" s="1195"/>
      <c r="I53" s="361">
        <v>3137</v>
      </c>
      <c r="J53" s="362">
        <v>3399</v>
      </c>
      <c r="K53" s="362">
        <v>2853</v>
      </c>
      <c r="L53" s="362">
        <v>2426</v>
      </c>
      <c r="M53" s="363">
        <v>2745</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TuG0p+O9NVNKFIZdl2H3QWNyAiYILrjmNEu25MlBQfaHmLZ3r+pLAtV4l2IHKIvmDiqWkW4MNDqNHJmDTwSUBQ==" saltValue="LE91SDVfdOfvSY35kJKzo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5" zoomScaleNormal="75"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529</v>
      </c>
      <c r="G54" s="119" t="s">
        <v>530</v>
      </c>
      <c r="H54" s="120" t="s">
        <v>531</v>
      </c>
    </row>
    <row r="55" spans="2:8" ht="52.5" customHeight="1" x14ac:dyDescent="0.2">
      <c r="B55" s="121"/>
      <c r="C55" s="1211" t="s">
        <v>46</v>
      </c>
      <c r="D55" s="1211"/>
      <c r="E55" s="1212"/>
      <c r="F55" s="122">
        <v>1805</v>
      </c>
      <c r="G55" s="122">
        <v>1806</v>
      </c>
      <c r="H55" s="123">
        <v>1476</v>
      </c>
    </row>
    <row r="56" spans="2:8" ht="52.5" customHeight="1" x14ac:dyDescent="0.2">
      <c r="B56" s="124"/>
      <c r="C56" s="1213" t="s">
        <v>47</v>
      </c>
      <c r="D56" s="1213"/>
      <c r="E56" s="1214"/>
      <c r="F56" s="125">
        <v>1985</v>
      </c>
      <c r="G56" s="125">
        <v>1991</v>
      </c>
      <c r="H56" s="126">
        <v>1844</v>
      </c>
    </row>
    <row r="57" spans="2:8" ht="53.25" customHeight="1" x14ac:dyDescent="0.2">
      <c r="B57" s="124"/>
      <c r="C57" s="1215" t="s">
        <v>48</v>
      </c>
      <c r="D57" s="1215"/>
      <c r="E57" s="1216"/>
      <c r="F57" s="127">
        <v>1563</v>
      </c>
      <c r="G57" s="127">
        <v>1559</v>
      </c>
      <c r="H57" s="128">
        <v>1421</v>
      </c>
    </row>
    <row r="58" spans="2:8" ht="45.75" customHeight="1" x14ac:dyDescent="0.2">
      <c r="B58" s="129"/>
      <c r="C58" s="1203" t="s">
        <v>567</v>
      </c>
      <c r="D58" s="1204"/>
      <c r="E58" s="1205"/>
      <c r="F58" s="130">
        <v>797</v>
      </c>
      <c r="G58" s="130">
        <v>797</v>
      </c>
      <c r="H58" s="131">
        <v>655</v>
      </c>
    </row>
    <row r="59" spans="2:8" ht="45.75" customHeight="1" x14ac:dyDescent="0.2">
      <c r="B59" s="129"/>
      <c r="C59" s="1203" t="s">
        <v>568</v>
      </c>
      <c r="D59" s="1204"/>
      <c r="E59" s="1205"/>
      <c r="F59" s="130">
        <v>256</v>
      </c>
      <c r="G59" s="130">
        <v>256</v>
      </c>
      <c r="H59" s="131">
        <v>252</v>
      </c>
    </row>
    <row r="60" spans="2:8" ht="45.75" customHeight="1" x14ac:dyDescent="0.2">
      <c r="B60" s="129"/>
      <c r="C60" s="1203" t="s">
        <v>569</v>
      </c>
      <c r="D60" s="1204"/>
      <c r="E60" s="1205"/>
      <c r="F60" s="130">
        <v>191</v>
      </c>
      <c r="G60" s="130">
        <v>191</v>
      </c>
      <c r="H60" s="131">
        <v>191</v>
      </c>
    </row>
    <row r="61" spans="2:8" ht="45.75" customHeight="1" x14ac:dyDescent="0.2">
      <c r="B61" s="129"/>
      <c r="C61" s="1203" t="s">
        <v>570</v>
      </c>
      <c r="D61" s="1204"/>
      <c r="E61" s="1205"/>
      <c r="F61" s="130">
        <v>52</v>
      </c>
      <c r="G61" s="130">
        <v>71</v>
      </c>
      <c r="H61" s="131">
        <v>91</v>
      </c>
    </row>
    <row r="62" spans="2:8" ht="45.75" customHeight="1" thickBot="1" x14ac:dyDescent="0.25">
      <c r="B62" s="132"/>
      <c r="C62" s="1206" t="s">
        <v>571</v>
      </c>
      <c r="D62" s="1207"/>
      <c r="E62" s="1208"/>
      <c r="F62" s="133">
        <v>95</v>
      </c>
      <c r="G62" s="133">
        <v>82</v>
      </c>
      <c r="H62" s="134">
        <v>82</v>
      </c>
    </row>
    <row r="63" spans="2:8" ht="52.5" customHeight="1" thickBot="1" x14ac:dyDescent="0.25">
      <c r="B63" s="135"/>
      <c r="C63" s="1209" t="s">
        <v>49</v>
      </c>
      <c r="D63" s="1209"/>
      <c r="E63" s="1210"/>
      <c r="F63" s="136">
        <v>5353</v>
      </c>
      <c r="G63" s="136">
        <v>5356</v>
      </c>
      <c r="H63" s="137">
        <v>4741</v>
      </c>
    </row>
    <row r="64" spans="2:8" ht="13" x14ac:dyDescent="0.2"/>
  </sheetData>
  <sheetProtection algorithmName="SHA-512" hashValue="CFzbwqLKOjlgttRtMjk+GXRpk74fZ9UH4FtkOLQ9juKmk0NVhYAGU0O//LI0oM0tYBt9Uq4qW5UjILPd+htVfA==" saltValue="PCrdWrLC/WeSEkRRR0ISM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526</v>
      </c>
      <c r="G2" s="151"/>
      <c r="H2" s="152"/>
    </row>
    <row r="3" spans="1:8" x14ac:dyDescent="0.2">
      <c r="A3" s="148" t="s">
        <v>519</v>
      </c>
      <c r="B3" s="153"/>
      <c r="C3" s="154"/>
      <c r="D3" s="155">
        <v>109790</v>
      </c>
      <c r="E3" s="156"/>
      <c r="F3" s="157">
        <v>118252</v>
      </c>
      <c r="G3" s="158"/>
      <c r="H3" s="159"/>
    </row>
    <row r="4" spans="1:8" x14ac:dyDescent="0.2">
      <c r="A4" s="160"/>
      <c r="B4" s="161"/>
      <c r="C4" s="162"/>
      <c r="D4" s="163">
        <v>82996</v>
      </c>
      <c r="E4" s="164"/>
      <c r="F4" s="165">
        <v>49994</v>
      </c>
      <c r="G4" s="166"/>
      <c r="H4" s="167"/>
    </row>
    <row r="5" spans="1:8" x14ac:dyDescent="0.2">
      <c r="A5" s="148" t="s">
        <v>521</v>
      </c>
      <c r="B5" s="153"/>
      <c r="C5" s="154"/>
      <c r="D5" s="155">
        <v>151676</v>
      </c>
      <c r="E5" s="156"/>
      <c r="F5" s="157">
        <v>120302</v>
      </c>
      <c r="G5" s="158"/>
      <c r="H5" s="159"/>
    </row>
    <row r="6" spans="1:8" x14ac:dyDescent="0.2">
      <c r="A6" s="160"/>
      <c r="B6" s="161"/>
      <c r="C6" s="162"/>
      <c r="D6" s="163">
        <v>107289</v>
      </c>
      <c r="E6" s="164"/>
      <c r="F6" s="165">
        <v>59328</v>
      </c>
      <c r="G6" s="166"/>
      <c r="H6" s="167"/>
    </row>
    <row r="7" spans="1:8" x14ac:dyDescent="0.2">
      <c r="A7" s="148" t="s">
        <v>522</v>
      </c>
      <c r="B7" s="153"/>
      <c r="C7" s="154"/>
      <c r="D7" s="155">
        <v>135718</v>
      </c>
      <c r="E7" s="156"/>
      <c r="F7" s="157">
        <v>114841</v>
      </c>
      <c r="G7" s="158"/>
      <c r="H7" s="159"/>
    </row>
    <row r="8" spans="1:8" x14ac:dyDescent="0.2">
      <c r="A8" s="160"/>
      <c r="B8" s="161"/>
      <c r="C8" s="162"/>
      <c r="D8" s="163">
        <v>84322</v>
      </c>
      <c r="E8" s="164"/>
      <c r="F8" s="165">
        <v>51589</v>
      </c>
      <c r="G8" s="166"/>
      <c r="H8" s="167"/>
    </row>
    <row r="9" spans="1:8" x14ac:dyDescent="0.2">
      <c r="A9" s="148" t="s">
        <v>523</v>
      </c>
      <c r="B9" s="153"/>
      <c r="C9" s="154"/>
      <c r="D9" s="155">
        <v>150758</v>
      </c>
      <c r="E9" s="156"/>
      <c r="F9" s="157">
        <v>124145</v>
      </c>
      <c r="G9" s="158"/>
      <c r="H9" s="159"/>
    </row>
    <row r="10" spans="1:8" x14ac:dyDescent="0.2">
      <c r="A10" s="160"/>
      <c r="B10" s="161"/>
      <c r="C10" s="162"/>
      <c r="D10" s="163">
        <v>114543</v>
      </c>
      <c r="E10" s="164"/>
      <c r="F10" s="165">
        <v>54761</v>
      </c>
      <c r="G10" s="166"/>
      <c r="H10" s="167"/>
    </row>
    <row r="11" spans="1:8" x14ac:dyDescent="0.2">
      <c r="A11" s="148" t="s">
        <v>524</v>
      </c>
      <c r="B11" s="153"/>
      <c r="C11" s="154"/>
      <c r="D11" s="155">
        <v>147502</v>
      </c>
      <c r="E11" s="156"/>
      <c r="F11" s="157">
        <v>131480</v>
      </c>
      <c r="G11" s="158"/>
      <c r="H11" s="159"/>
    </row>
    <row r="12" spans="1:8" x14ac:dyDescent="0.2">
      <c r="A12" s="160"/>
      <c r="B12" s="161"/>
      <c r="C12" s="168"/>
      <c r="D12" s="163">
        <v>95155</v>
      </c>
      <c r="E12" s="164"/>
      <c r="F12" s="165">
        <v>63148</v>
      </c>
      <c r="G12" s="166"/>
      <c r="H12" s="167"/>
    </row>
    <row r="13" spans="1:8" x14ac:dyDescent="0.2">
      <c r="A13" s="148"/>
      <c r="B13" s="153"/>
      <c r="C13" s="169"/>
      <c r="D13" s="170">
        <v>139089</v>
      </c>
      <c r="E13" s="171"/>
      <c r="F13" s="172">
        <v>121804</v>
      </c>
      <c r="G13" s="173"/>
      <c r="H13" s="159"/>
    </row>
    <row r="14" spans="1:8" x14ac:dyDescent="0.2">
      <c r="A14" s="160"/>
      <c r="B14" s="161"/>
      <c r="C14" s="162"/>
      <c r="D14" s="163">
        <v>96861</v>
      </c>
      <c r="E14" s="164"/>
      <c r="F14" s="165">
        <v>55764</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2.78</v>
      </c>
      <c r="C19" s="174">
        <f>ROUND(VALUE(SUBSTITUTE(実質収支比率等に係る経年分析!G$48,"▲","-")),2)</f>
        <v>3.18</v>
      </c>
      <c r="D19" s="174">
        <f>ROUND(VALUE(SUBSTITUTE(実質収支比率等に係る経年分析!H$48,"▲","-")),2)</f>
        <v>6.4</v>
      </c>
      <c r="E19" s="174">
        <f>ROUND(VALUE(SUBSTITUTE(実質収支比率等に係る経年分析!I$48,"▲","-")),2)</f>
        <v>4.9800000000000004</v>
      </c>
      <c r="F19" s="174">
        <f>ROUND(VALUE(SUBSTITUTE(実質収支比率等に係る経年分析!J$48,"▲","-")),2)</f>
        <v>3.39</v>
      </c>
    </row>
    <row r="20" spans="1:11" x14ac:dyDescent="0.2">
      <c r="A20" s="174" t="s">
        <v>53</v>
      </c>
      <c r="B20" s="174">
        <f>ROUND(VALUE(SUBSTITUTE(実質収支比率等に係る経年分析!F$47,"▲","-")),2)</f>
        <v>29.15</v>
      </c>
      <c r="C20" s="174">
        <f>ROUND(VALUE(SUBSTITUTE(実質収支比率等に係る経年分析!G$47,"▲","-")),2)</f>
        <v>23.49</v>
      </c>
      <c r="D20" s="174">
        <f>ROUND(VALUE(SUBSTITUTE(実質収支比率等に係る経年分析!H$47,"▲","-")),2)</f>
        <v>28.21</v>
      </c>
      <c r="E20" s="174">
        <f>ROUND(VALUE(SUBSTITUTE(実質収支比率等に係る経年分析!I$47,"▲","-")),2)</f>
        <v>29.31</v>
      </c>
      <c r="F20" s="174">
        <f>ROUND(VALUE(SUBSTITUTE(実質収支比率等に係る経年分析!J$47,"▲","-")),2)</f>
        <v>23.94</v>
      </c>
    </row>
    <row r="21" spans="1:11" x14ac:dyDescent="0.2">
      <c r="A21" s="174" t="s">
        <v>54</v>
      </c>
      <c r="B21" s="174">
        <f>IF(ISNUMBER(VALUE(SUBSTITUTE(実質収支比率等に係る経年分析!F$49,"▲","-"))),ROUND(VALUE(SUBSTITUTE(実質収支比率等に係る経年分析!F$49,"▲","-")),2),NA())</f>
        <v>-0.72</v>
      </c>
      <c r="C21" s="174">
        <f>IF(ISNUMBER(VALUE(SUBSTITUTE(実質収支比率等に係る経年分析!G$49,"▲","-"))),ROUND(VALUE(SUBSTITUTE(実質収支比率等に係る経年分析!G$49,"▲","-")),2),NA())</f>
        <v>-4.04</v>
      </c>
      <c r="D21" s="174">
        <f>IF(ISNUMBER(VALUE(SUBSTITUTE(実質収支比率等に係る経年分析!H$49,"▲","-"))),ROUND(VALUE(SUBSTITUTE(実質収支比率等に係る経年分析!H$49,"▲","-")),2),NA())</f>
        <v>9.42</v>
      </c>
      <c r="E21" s="174">
        <f>IF(ISNUMBER(VALUE(SUBSTITUTE(実質収支比率等に係る経年分析!I$49,"▲","-"))),ROUND(VALUE(SUBSTITUTE(実質収支比率等に係る経年分析!I$49,"▲","-")),2),NA())</f>
        <v>-1.67</v>
      </c>
      <c r="F21" s="174">
        <f>IF(ISNUMBER(VALUE(SUBSTITUTE(実質収支比率等に係る経年分析!J$49,"▲","-"))),ROUND(VALUE(SUBSTITUTE(実質収支比率等に係る経年分析!J$49,"▲","-")),2),NA())</f>
        <v>-6.93</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0.09</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0.16</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7.0000000000000007E-2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0.08</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0.09</v>
      </c>
    </row>
    <row r="30" spans="1:11" x14ac:dyDescent="0.2">
      <c r="A30" s="175" t="str">
        <f>IF(連結実質赤字比率に係る赤字・黒字の構成分析!C$40="",NA(),連結実質赤字比率に係る赤字・黒字の構成分析!C$40)</f>
        <v>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0.73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1.01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0.57999999999999996</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0.57999999999999996</v>
      </c>
    </row>
    <row r="31" spans="1:11" x14ac:dyDescent="0.2">
      <c r="A31" s="175" t="str">
        <f>IF(連結実質赤字比率に係る赤字・黒字の構成分析!C$39="",NA(),連結実質赤字比率に係る赤字・黒字の構成分析!C$39)</f>
        <v>下水道事業特別会計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1.27</v>
      </c>
    </row>
    <row r="32" spans="1:11" x14ac:dyDescent="0.2">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1.66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1.36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1.53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1.86</v>
      </c>
    </row>
    <row r="33" spans="1:16" x14ac:dyDescent="0.2">
      <c r="A33" s="175" t="str">
        <f>IF(連結実質赤字比率に係る赤字・黒字の構成分析!C$37="",NA(),連結実質赤字比率に係る赤字・黒字の構成分析!C$37)</f>
        <v>一般会計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2.77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3.18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6.39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4.97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3.38</v>
      </c>
    </row>
    <row r="34" spans="1:16" x14ac:dyDescent="0.2">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2.58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3.08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3.49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3.87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4.2300000000000004</v>
      </c>
    </row>
    <row r="35" spans="1:16" x14ac:dyDescent="0.2">
      <c r="A35" s="175" t="str">
        <f>IF(連結実質赤字比率に係る赤字・黒字の構成分析!C$35="",NA(),連結実質赤字比率に係る赤字・黒字の構成分析!C$35)</f>
        <v>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2.92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2.5299999999999998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3.25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4.24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5.19</v>
      </c>
    </row>
    <row r="36" spans="1:16" x14ac:dyDescent="0.2">
      <c r="A36" s="175" t="str">
        <f>IF(連結実質赤字比率に係る赤字・黒字の構成分析!C$34="",NA(),連結実質赤字比率に係る赤字・黒字の構成分析!C$34)</f>
        <v>公共浄化槽事業特別会計</v>
      </c>
      <c r="B36" s="175" t="e">
        <f>IF(ROUND(VALUE(SUBSTITUTE(連結実質赤字比率に係る赤字・黒字の構成分析!F$34,"▲", "-")), 2) &lt; 0, ABS(ROUND(VALUE(SUBSTITUTE(連結実質赤字比率に係る赤字・黒字の構成分析!F$34,"▲", "-")), 2)), NA())</f>
        <v>#VALUE!</v>
      </c>
      <c r="C36" s="175" t="e">
        <f>IF(ROUND(VALUE(SUBSTITUTE(連結実質赤字比率に係る赤字・黒字の構成分析!F$34,"▲", "-")), 2) &gt;= 0, ABS(ROUND(VALUE(SUBSTITUTE(連結実質赤字比率に係る赤字・黒字の構成分析!F$34,"▲", "-")), 2)), NA())</f>
        <v>#VALUE!</v>
      </c>
      <c r="D36" s="175" t="e">
        <f>IF(ROUND(VALUE(SUBSTITUTE(連結実質赤字比率に係る赤字・黒字の構成分析!G$34,"▲", "-")), 2) &lt; 0, ABS(ROUND(VALUE(SUBSTITUTE(連結実質赤字比率に係る赤字・黒字の構成分析!G$34,"▲", "-")), 2)), NA())</f>
        <v>#VALUE!</v>
      </c>
      <c r="E36" s="175" t="e">
        <f>IF(ROUND(VALUE(SUBSTITUTE(連結実質赤字比率に係る赤字・黒字の構成分析!G$34,"▲", "-")), 2) &gt;= 0, ABS(ROUND(VALUE(SUBSTITUTE(連結実質赤字比率に係る赤字・黒字の構成分析!G$34,"▲", "-")), 2)), NA())</f>
        <v>#VALUE!</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0</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0</v>
      </c>
      <c r="J36" s="175">
        <f>IF(ROUND(VALUE(SUBSTITUTE(連結実質赤字比率に係る赤字・黒字の構成分析!J$34,"▲", "-")), 2) &lt; 0, ABS(ROUND(VALUE(SUBSTITUTE(連結実質赤字比率に係る赤字・黒字の構成分析!J$34,"▲", "-")), 2)), NA())</f>
        <v>0.04</v>
      </c>
      <c r="K36" s="175" t="e">
        <f>IF(ROUND(VALUE(SUBSTITUTE(連結実質赤字比率に係る赤字・黒字の構成分析!J$34,"▲", "-")), 2) &gt;= 0, ABS(ROUND(VALUE(SUBSTITUTE(連結実質赤字比率に係る赤字・黒字の構成分析!J$34,"▲", "-")), 2)), NA())</f>
        <v>#N/A</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1149</v>
      </c>
      <c r="E42" s="176"/>
      <c r="F42" s="176"/>
      <c r="G42" s="176">
        <f>'実質公債費比率（分子）の構造'!L$52</f>
        <v>1173</v>
      </c>
      <c r="H42" s="176"/>
      <c r="I42" s="176"/>
      <c r="J42" s="176">
        <f>'実質公債費比率（分子）の構造'!M$52</f>
        <v>1227</v>
      </c>
      <c r="K42" s="176"/>
      <c r="L42" s="176"/>
      <c r="M42" s="176">
        <f>'実質公債費比率（分子）の構造'!N$52</f>
        <v>1209</v>
      </c>
      <c r="N42" s="176"/>
      <c r="O42" s="176"/>
      <c r="P42" s="176">
        <f>'実質公債費比率（分子）の構造'!O$52</f>
        <v>1207</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68</v>
      </c>
      <c r="C45" s="176"/>
      <c r="D45" s="176"/>
      <c r="E45" s="176">
        <f>'実質公債費比率（分子）の構造'!L$49</f>
        <v>64</v>
      </c>
      <c r="F45" s="176"/>
      <c r="G45" s="176"/>
      <c r="H45" s="176">
        <f>'実質公債費比率（分子）の構造'!M$49</f>
        <v>35</v>
      </c>
      <c r="I45" s="176"/>
      <c r="J45" s="176"/>
      <c r="K45" s="176">
        <f>'実質公債費比率（分子）の構造'!N$49</f>
        <v>14</v>
      </c>
      <c r="L45" s="176"/>
      <c r="M45" s="176"/>
      <c r="N45" s="176">
        <f>'実質公債費比率（分子）の構造'!O$49</f>
        <v>23</v>
      </c>
      <c r="O45" s="176"/>
      <c r="P45" s="176"/>
    </row>
    <row r="46" spans="1:16" x14ac:dyDescent="0.2">
      <c r="A46" s="176" t="s">
        <v>64</v>
      </c>
      <c r="B46" s="176">
        <f>'実質公債費比率（分子）の構造'!K$48</f>
        <v>401</v>
      </c>
      <c r="C46" s="176"/>
      <c r="D46" s="176"/>
      <c r="E46" s="176">
        <f>'実質公債費比率（分子）の構造'!L$48</f>
        <v>394</v>
      </c>
      <c r="F46" s="176"/>
      <c r="G46" s="176"/>
      <c r="H46" s="176">
        <f>'実質公債費比率（分子）の構造'!M$48</f>
        <v>396</v>
      </c>
      <c r="I46" s="176"/>
      <c r="J46" s="176"/>
      <c r="K46" s="176">
        <f>'実質公債費比率（分子）の構造'!N$48</f>
        <v>362</v>
      </c>
      <c r="L46" s="176"/>
      <c r="M46" s="176"/>
      <c r="N46" s="176">
        <f>'実質公債費比率（分子）の構造'!O$48</f>
        <v>381</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1173</v>
      </c>
      <c r="C49" s="176"/>
      <c r="D49" s="176"/>
      <c r="E49" s="176">
        <f>'実質公債費比率（分子）の構造'!L$45</f>
        <v>1237</v>
      </c>
      <c r="F49" s="176"/>
      <c r="G49" s="176"/>
      <c r="H49" s="176">
        <f>'実質公債費比率（分子）の構造'!M$45</f>
        <v>1356</v>
      </c>
      <c r="I49" s="176"/>
      <c r="J49" s="176"/>
      <c r="K49" s="176">
        <f>'実質公債費比率（分子）の構造'!N$45</f>
        <v>1363</v>
      </c>
      <c r="L49" s="176"/>
      <c r="M49" s="176"/>
      <c r="N49" s="176">
        <f>'実質公債費比率（分子）の構造'!O$45</f>
        <v>1433</v>
      </c>
      <c r="O49" s="176"/>
      <c r="P49" s="176"/>
    </row>
    <row r="50" spans="1:16" x14ac:dyDescent="0.2">
      <c r="A50" s="176" t="s">
        <v>67</v>
      </c>
      <c r="B50" s="176" t="e">
        <f>NA()</f>
        <v>#N/A</v>
      </c>
      <c r="C50" s="176">
        <f>IF(ISNUMBER('実質公債費比率（分子）の構造'!K$53),'実質公債費比率（分子）の構造'!K$53,NA())</f>
        <v>493</v>
      </c>
      <c r="D50" s="176" t="e">
        <f>NA()</f>
        <v>#N/A</v>
      </c>
      <c r="E50" s="176" t="e">
        <f>NA()</f>
        <v>#N/A</v>
      </c>
      <c r="F50" s="176">
        <f>IF(ISNUMBER('実質公債費比率（分子）の構造'!L$53),'実質公債費比率（分子）の構造'!L$53,NA())</f>
        <v>522</v>
      </c>
      <c r="G50" s="176" t="e">
        <f>NA()</f>
        <v>#N/A</v>
      </c>
      <c r="H50" s="176" t="e">
        <f>NA()</f>
        <v>#N/A</v>
      </c>
      <c r="I50" s="176">
        <f>IF(ISNUMBER('実質公債費比率（分子）の構造'!M$53),'実質公債費比率（分子）の構造'!M$53,NA())</f>
        <v>560</v>
      </c>
      <c r="J50" s="176" t="e">
        <f>NA()</f>
        <v>#N/A</v>
      </c>
      <c r="K50" s="176" t="e">
        <f>NA()</f>
        <v>#N/A</v>
      </c>
      <c r="L50" s="176">
        <f>IF(ISNUMBER('実質公債費比率（分子）の構造'!N$53),'実質公債費比率（分子）の構造'!N$53,NA())</f>
        <v>530</v>
      </c>
      <c r="M50" s="176" t="e">
        <f>NA()</f>
        <v>#N/A</v>
      </c>
      <c r="N50" s="176" t="e">
        <f>NA()</f>
        <v>#N/A</v>
      </c>
      <c r="O50" s="176">
        <f>IF(ISNUMBER('実質公債費比率（分子）の構造'!O$53),'実質公債費比率（分子）の構造'!O$53,NA())</f>
        <v>630</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12358</v>
      </c>
      <c r="E56" s="175"/>
      <c r="F56" s="175"/>
      <c r="G56" s="175">
        <f>'将来負担比率（分子）の構造'!J$52</f>
        <v>12219</v>
      </c>
      <c r="H56" s="175"/>
      <c r="I56" s="175"/>
      <c r="J56" s="175">
        <f>'将来負担比率（分子）の構造'!K$52</f>
        <v>12108</v>
      </c>
      <c r="K56" s="175"/>
      <c r="L56" s="175"/>
      <c r="M56" s="175">
        <f>'将来負担比率（分子）の構造'!L$52</f>
        <v>12102</v>
      </c>
      <c r="N56" s="175"/>
      <c r="O56" s="175"/>
      <c r="P56" s="175">
        <f>'将来負担比率（分子）の構造'!M$52</f>
        <v>11916</v>
      </c>
    </row>
    <row r="57" spans="1:16" x14ac:dyDescent="0.2">
      <c r="A57" s="175" t="s">
        <v>42</v>
      </c>
      <c r="B57" s="175"/>
      <c r="C57" s="175"/>
      <c r="D57" s="175">
        <f>'将来負担比率（分子）の構造'!I$51</f>
        <v>124</v>
      </c>
      <c r="E57" s="175"/>
      <c r="F57" s="175"/>
      <c r="G57" s="175">
        <f>'将来負担比率（分子）の構造'!J$51</f>
        <v>159</v>
      </c>
      <c r="H57" s="175"/>
      <c r="I57" s="175"/>
      <c r="J57" s="175">
        <f>'将来負担比率（分子）の構造'!K$51</f>
        <v>144</v>
      </c>
      <c r="K57" s="175"/>
      <c r="L57" s="175"/>
      <c r="M57" s="175">
        <f>'将来負担比率（分子）の構造'!L$51</f>
        <v>136</v>
      </c>
      <c r="N57" s="175"/>
      <c r="O57" s="175"/>
      <c r="P57" s="175">
        <f>'将来負担比率（分子）の構造'!M$51</f>
        <v>85</v>
      </c>
    </row>
    <row r="58" spans="1:16" x14ac:dyDescent="0.2">
      <c r="A58" s="175" t="s">
        <v>41</v>
      </c>
      <c r="B58" s="175"/>
      <c r="C58" s="175"/>
      <c r="D58" s="175">
        <f>'将来負担比率（分子）の構造'!I$50</f>
        <v>4598</v>
      </c>
      <c r="E58" s="175"/>
      <c r="F58" s="175"/>
      <c r="G58" s="175">
        <f>'将来負担比率（分子）の構造'!J$50</f>
        <v>4213</v>
      </c>
      <c r="H58" s="175"/>
      <c r="I58" s="175"/>
      <c r="J58" s="175">
        <f>'将来負担比率（分子）の構造'!K$50</f>
        <v>4633</v>
      </c>
      <c r="K58" s="175"/>
      <c r="L58" s="175"/>
      <c r="M58" s="175">
        <f>'将来負担比率（分子）の構造'!L$50</f>
        <v>4748</v>
      </c>
      <c r="N58" s="175"/>
      <c r="O58" s="175"/>
      <c r="P58" s="175">
        <f>'将来負担比率（分子）の構造'!M$50</f>
        <v>4262</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1912</v>
      </c>
      <c r="C62" s="175"/>
      <c r="D62" s="175"/>
      <c r="E62" s="175">
        <f>'将来負担比率（分子）の構造'!J$45</f>
        <v>1865</v>
      </c>
      <c r="F62" s="175"/>
      <c r="G62" s="175"/>
      <c r="H62" s="175">
        <f>'将来負担比率（分子）の構造'!K$45</f>
        <v>1823</v>
      </c>
      <c r="I62" s="175"/>
      <c r="J62" s="175"/>
      <c r="K62" s="175">
        <f>'将来負担比率（分子）の構造'!L$45</f>
        <v>1733</v>
      </c>
      <c r="L62" s="175"/>
      <c r="M62" s="175"/>
      <c r="N62" s="175">
        <f>'将来負担比率（分子）の構造'!M$45</f>
        <v>1736</v>
      </c>
      <c r="O62" s="175"/>
      <c r="P62" s="175"/>
    </row>
    <row r="63" spans="1:16" x14ac:dyDescent="0.2">
      <c r="A63" s="175" t="s">
        <v>34</v>
      </c>
      <c r="B63" s="175">
        <f>'将来負担比率（分子）の構造'!I$44</f>
        <v>539</v>
      </c>
      <c r="C63" s="175"/>
      <c r="D63" s="175"/>
      <c r="E63" s="175">
        <f>'将来負担比率（分子）の構造'!J$44</f>
        <v>485</v>
      </c>
      <c r="F63" s="175"/>
      <c r="G63" s="175"/>
      <c r="H63" s="175">
        <f>'将来負担比率（分子）の構造'!K$44</f>
        <v>444</v>
      </c>
      <c r="I63" s="175"/>
      <c r="J63" s="175"/>
      <c r="K63" s="175">
        <f>'将来負担比率（分子）の構造'!L$44</f>
        <v>423</v>
      </c>
      <c r="L63" s="175"/>
      <c r="M63" s="175"/>
      <c r="N63" s="175">
        <f>'将来負担比率（分子）の構造'!M$44</f>
        <v>392</v>
      </c>
      <c r="O63" s="175"/>
      <c r="P63" s="175"/>
    </row>
    <row r="64" spans="1:16" x14ac:dyDescent="0.2">
      <c r="A64" s="175" t="s">
        <v>33</v>
      </c>
      <c r="B64" s="175">
        <f>'将来負担比率（分子）の構造'!I$43</f>
        <v>5267</v>
      </c>
      <c r="C64" s="175"/>
      <c r="D64" s="175"/>
      <c r="E64" s="175">
        <f>'将来負担比率（分子）の構造'!J$43</f>
        <v>5004</v>
      </c>
      <c r="F64" s="175"/>
      <c r="G64" s="175"/>
      <c r="H64" s="175">
        <f>'将来負担比率（分子）の構造'!K$43</f>
        <v>4843</v>
      </c>
      <c r="I64" s="175"/>
      <c r="J64" s="175"/>
      <c r="K64" s="175">
        <f>'将来負担比率（分子）の構造'!L$43</f>
        <v>4493</v>
      </c>
      <c r="L64" s="175"/>
      <c r="M64" s="175"/>
      <c r="N64" s="175">
        <f>'将来負担比率（分子）の構造'!M$43</f>
        <v>4326</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12499</v>
      </c>
      <c r="C66" s="175"/>
      <c r="D66" s="175"/>
      <c r="E66" s="175">
        <f>'将来負担比率（分子）の構造'!J$41</f>
        <v>12635</v>
      </c>
      <c r="F66" s="175"/>
      <c r="G66" s="175"/>
      <c r="H66" s="175">
        <f>'将来負担比率（分子）の構造'!K$41</f>
        <v>12629</v>
      </c>
      <c r="I66" s="175"/>
      <c r="J66" s="175"/>
      <c r="K66" s="175">
        <f>'将来負担比率（分子）の構造'!L$41</f>
        <v>12763</v>
      </c>
      <c r="L66" s="175"/>
      <c r="M66" s="175"/>
      <c r="N66" s="175">
        <f>'将来負担比率（分子）の構造'!M$41</f>
        <v>12553</v>
      </c>
      <c r="O66" s="175"/>
      <c r="P66" s="175"/>
    </row>
    <row r="67" spans="1:16" x14ac:dyDescent="0.2">
      <c r="A67" s="175" t="s">
        <v>71</v>
      </c>
      <c r="B67" s="175" t="e">
        <f>NA()</f>
        <v>#N/A</v>
      </c>
      <c r="C67" s="175">
        <f>IF(ISNUMBER('将来負担比率（分子）の構造'!I$53), IF('将来負担比率（分子）の構造'!I$53 &lt; 0, 0, '将来負担比率（分子）の構造'!I$53), NA())</f>
        <v>3137</v>
      </c>
      <c r="D67" s="175" t="e">
        <f>NA()</f>
        <v>#N/A</v>
      </c>
      <c r="E67" s="175" t="e">
        <f>NA()</f>
        <v>#N/A</v>
      </c>
      <c r="F67" s="175">
        <f>IF(ISNUMBER('将来負担比率（分子）の構造'!J$53), IF('将来負担比率（分子）の構造'!J$53 &lt; 0, 0, '将来負担比率（分子）の構造'!J$53), NA())</f>
        <v>3399</v>
      </c>
      <c r="G67" s="175" t="e">
        <f>NA()</f>
        <v>#N/A</v>
      </c>
      <c r="H67" s="175" t="e">
        <f>NA()</f>
        <v>#N/A</v>
      </c>
      <c r="I67" s="175">
        <f>IF(ISNUMBER('将来負担比率（分子）の構造'!K$53), IF('将来負担比率（分子）の構造'!K$53 &lt; 0, 0, '将来負担比率（分子）の構造'!K$53), NA())</f>
        <v>2853</v>
      </c>
      <c r="J67" s="175" t="e">
        <f>NA()</f>
        <v>#N/A</v>
      </c>
      <c r="K67" s="175" t="e">
        <f>NA()</f>
        <v>#N/A</v>
      </c>
      <c r="L67" s="175">
        <f>IF(ISNUMBER('将来負担比率（分子）の構造'!L$53), IF('将来負担比率（分子）の構造'!L$53 &lt; 0, 0, '将来負担比率（分子）の構造'!L$53), NA())</f>
        <v>2426</v>
      </c>
      <c r="M67" s="175" t="e">
        <f>NA()</f>
        <v>#N/A</v>
      </c>
      <c r="N67" s="175" t="e">
        <f>NA()</f>
        <v>#N/A</v>
      </c>
      <c r="O67" s="175">
        <f>IF(ISNUMBER('将来負担比率（分子）の構造'!M$53), IF('将来負担比率（分子）の構造'!M$53 &lt; 0, 0, '将来負担比率（分子）の構造'!M$53), NA())</f>
        <v>2745</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1805</v>
      </c>
      <c r="C72" s="179">
        <f>基金残高に係る経年分析!G55</f>
        <v>1806</v>
      </c>
      <c r="D72" s="179">
        <f>基金残高に係る経年分析!H55</f>
        <v>1476</v>
      </c>
    </row>
    <row r="73" spans="1:16" x14ac:dyDescent="0.2">
      <c r="A73" s="178" t="s">
        <v>74</v>
      </c>
      <c r="B73" s="179">
        <f>基金残高に係る経年分析!F56</f>
        <v>1985</v>
      </c>
      <c r="C73" s="179">
        <f>基金残高に係る経年分析!G56</f>
        <v>1991</v>
      </c>
      <c r="D73" s="179">
        <f>基金残高に係る経年分析!H56</f>
        <v>1844</v>
      </c>
    </row>
    <row r="74" spans="1:16" x14ac:dyDescent="0.2">
      <c r="A74" s="178" t="s">
        <v>75</v>
      </c>
      <c r="B74" s="179">
        <f>基金残高に係る経年分析!F57</f>
        <v>1563</v>
      </c>
      <c r="C74" s="179">
        <f>基金残高に係る経年分析!G57</f>
        <v>1559</v>
      </c>
      <c r="D74" s="179">
        <f>基金残高に係る経年分析!H57</f>
        <v>1421</v>
      </c>
    </row>
  </sheetData>
  <sheetProtection algorithmName="SHA-512" hashValue="uKxVSW2SvOfMe0+NnNk0GM3MH/M+v4O8QFuyRhG5uFsHcTwlbBmb5r35CuZeyww1FJQMftA8lnKcQS7vYe8Log==" saltValue="ZzELMYBzpeHTStgIFmRDv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203</v>
      </c>
      <c r="DI1" s="718"/>
      <c r="DJ1" s="718"/>
      <c r="DK1" s="718"/>
      <c r="DL1" s="718"/>
      <c r="DM1" s="718"/>
      <c r="DN1" s="719"/>
      <c r="DO1" s="214"/>
      <c r="DP1" s="717" t="s">
        <v>204</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216</v>
      </c>
      <c r="C5" s="680"/>
      <c r="D5" s="680"/>
      <c r="E5" s="680"/>
      <c r="F5" s="680"/>
      <c r="G5" s="680"/>
      <c r="H5" s="680"/>
      <c r="I5" s="680"/>
      <c r="J5" s="680"/>
      <c r="K5" s="680"/>
      <c r="L5" s="680"/>
      <c r="M5" s="680"/>
      <c r="N5" s="680"/>
      <c r="O5" s="680"/>
      <c r="P5" s="680"/>
      <c r="Q5" s="681"/>
      <c r="R5" s="676">
        <v>1037218</v>
      </c>
      <c r="S5" s="677"/>
      <c r="T5" s="677"/>
      <c r="U5" s="677"/>
      <c r="V5" s="677"/>
      <c r="W5" s="677"/>
      <c r="X5" s="677"/>
      <c r="Y5" s="702"/>
      <c r="Z5" s="715">
        <v>9.4</v>
      </c>
      <c r="AA5" s="715"/>
      <c r="AB5" s="715"/>
      <c r="AC5" s="715"/>
      <c r="AD5" s="716">
        <v>1037218</v>
      </c>
      <c r="AE5" s="716"/>
      <c r="AF5" s="716"/>
      <c r="AG5" s="716"/>
      <c r="AH5" s="716"/>
      <c r="AI5" s="716"/>
      <c r="AJ5" s="716"/>
      <c r="AK5" s="716"/>
      <c r="AL5" s="703">
        <v>16.8</v>
      </c>
      <c r="AM5" s="685"/>
      <c r="AN5" s="685"/>
      <c r="AO5" s="704"/>
      <c r="AP5" s="679" t="s">
        <v>217</v>
      </c>
      <c r="AQ5" s="680"/>
      <c r="AR5" s="680"/>
      <c r="AS5" s="680"/>
      <c r="AT5" s="680"/>
      <c r="AU5" s="680"/>
      <c r="AV5" s="680"/>
      <c r="AW5" s="680"/>
      <c r="AX5" s="680"/>
      <c r="AY5" s="680"/>
      <c r="AZ5" s="680"/>
      <c r="BA5" s="680"/>
      <c r="BB5" s="680"/>
      <c r="BC5" s="680"/>
      <c r="BD5" s="680"/>
      <c r="BE5" s="680"/>
      <c r="BF5" s="681"/>
      <c r="BG5" s="621">
        <v>1037075</v>
      </c>
      <c r="BH5" s="622"/>
      <c r="BI5" s="622"/>
      <c r="BJ5" s="622"/>
      <c r="BK5" s="622"/>
      <c r="BL5" s="622"/>
      <c r="BM5" s="622"/>
      <c r="BN5" s="623"/>
      <c r="BO5" s="659">
        <v>100</v>
      </c>
      <c r="BP5" s="659"/>
      <c r="BQ5" s="659"/>
      <c r="BR5" s="659"/>
      <c r="BS5" s="660" t="s">
        <v>122</v>
      </c>
      <c r="BT5" s="660"/>
      <c r="BU5" s="660"/>
      <c r="BV5" s="660"/>
      <c r="BW5" s="660"/>
      <c r="BX5" s="660"/>
      <c r="BY5" s="660"/>
      <c r="BZ5" s="660"/>
      <c r="CA5" s="660"/>
      <c r="CB5" s="698"/>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2">
      <c r="B6" s="618" t="s">
        <v>221</v>
      </c>
      <c r="C6" s="619"/>
      <c r="D6" s="619"/>
      <c r="E6" s="619"/>
      <c r="F6" s="619"/>
      <c r="G6" s="619"/>
      <c r="H6" s="619"/>
      <c r="I6" s="619"/>
      <c r="J6" s="619"/>
      <c r="K6" s="619"/>
      <c r="L6" s="619"/>
      <c r="M6" s="619"/>
      <c r="N6" s="619"/>
      <c r="O6" s="619"/>
      <c r="P6" s="619"/>
      <c r="Q6" s="620"/>
      <c r="R6" s="621">
        <v>101458</v>
      </c>
      <c r="S6" s="622"/>
      <c r="T6" s="622"/>
      <c r="U6" s="622"/>
      <c r="V6" s="622"/>
      <c r="W6" s="622"/>
      <c r="X6" s="622"/>
      <c r="Y6" s="623"/>
      <c r="Z6" s="659">
        <v>0.9</v>
      </c>
      <c r="AA6" s="659"/>
      <c r="AB6" s="659"/>
      <c r="AC6" s="659"/>
      <c r="AD6" s="660">
        <v>101458</v>
      </c>
      <c r="AE6" s="660"/>
      <c r="AF6" s="660"/>
      <c r="AG6" s="660"/>
      <c r="AH6" s="660"/>
      <c r="AI6" s="660"/>
      <c r="AJ6" s="660"/>
      <c r="AK6" s="660"/>
      <c r="AL6" s="624">
        <v>1.6</v>
      </c>
      <c r="AM6" s="625"/>
      <c r="AN6" s="625"/>
      <c r="AO6" s="661"/>
      <c r="AP6" s="618" t="s">
        <v>222</v>
      </c>
      <c r="AQ6" s="619"/>
      <c r="AR6" s="619"/>
      <c r="AS6" s="619"/>
      <c r="AT6" s="619"/>
      <c r="AU6" s="619"/>
      <c r="AV6" s="619"/>
      <c r="AW6" s="619"/>
      <c r="AX6" s="619"/>
      <c r="AY6" s="619"/>
      <c r="AZ6" s="619"/>
      <c r="BA6" s="619"/>
      <c r="BB6" s="619"/>
      <c r="BC6" s="619"/>
      <c r="BD6" s="619"/>
      <c r="BE6" s="619"/>
      <c r="BF6" s="620"/>
      <c r="BG6" s="621">
        <v>1037075</v>
      </c>
      <c r="BH6" s="622"/>
      <c r="BI6" s="622"/>
      <c r="BJ6" s="622"/>
      <c r="BK6" s="622"/>
      <c r="BL6" s="622"/>
      <c r="BM6" s="622"/>
      <c r="BN6" s="623"/>
      <c r="BO6" s="659">
        <v>100</v>
      </c>
      <c r="BP6" s="659"/>
      <c r="BQ6" s="659"/>
      <c r="BR6" s="659"/>
      <c r="BS6" s="660" t="s">
        <v>122</v>
      </c>
      <c r="BT6" s="660"/>
      <c r="BU6" s="660"/>
      <c r="BV6" s="660"/>
      <c r="BW6" s="660"/>
      <c r="BX6" s="660"/>
      <c r="BY6" s="660"/>
      <c r="BZ6" s="660"/>
      <c r="CA6" s="660"/>
      <c r="CB6" s="698"/>
      <c r="CD6" s="679" t="s">
        <v>223</v>
      </c>
      <c r="CE6" s="680"/>
      <c r="CF6" s="680"/>
      <c r="CG6" s="680"/>
      <c r="CH6" s="680"/>
      <c r="CI6" s="680"/>
      <c r="CJ6" s="680"/>
      <c r="CK6" s="680"/>
      <c r="CL6" s="680"/>
      <c r="CM6" s="680"/>
      <c r="CN6" s="680"/>
      <c r="CO6" s="680"/>
      <c r="CP6" s="680"/>
      <c r="CQ6" s="681"/>
      <c r="CR6" s="621">
        <v>83925</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83925</v>
      </c>
      <c r="DR6" s="622"/>
      <c r="DS6" s="622"/>
      <c r="DT6" s="622"/>
      <c r="DU6" s="622"/>
      <c r="DV6" s="622"/>
      <c r="DW6" s="622"/>
      <c r="DX6" s="622"/>
      <c r="DY6" s="622"/>
      <c r="DZ6" s="622"/>
      <c r="EA6" s="622"/>
      <c r="EB6" s="622"/>
      <c r="EC6" s="658"/>
    </row>
    <row r="7" spans="2:143" ht="11.25" customHeight="1" x14ac:dyDescent="0.2">
      <c r="B7" s="618" t="s">
        <v>224</v>
      </c>
      <c r="C7" s="619"/>
      <c r="D7" s="619"/>
      <c r="E7" s="619"/>
      <c r="F7" s="619"/>
      <c r="G7" s="619"/>
      <c r="H7" s="619"/>
      <c r="I7" s="619"/>
      <c r="J7" s="619"/>
      <c r="K7" s="619"/>
      <c r="L7" s="619"/>
      <c r="M7" s="619"/>
      <c r="N7" s="619"/>
      <c r="O7" s="619"/>
      <c r="P7" s="619"/>
      <c r="Q7" s="620"/>
      <c r="R7" s="621">
        <v>404</v>
      </c>
      <c r="S7" s="622"/>
      <c r="T7" s="622"/>
      <c r="U7" s="622"/>
      <c r="V7" s="622"/>
      <c r="W7" s="622"/>
      <c r="X7" s="622"/>
      <c r="Y7" s="623"/>
      <c r="Z7" s="659">
        <v>0</v>
      </c>
      <c r="AA7" s="659"/>
      <c r="AB7" s="659"/>
      <c r="AC7" s="659"/>
      <c r="AD7" s="660">
        <v>404</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433123</v>
      </c>
      <c r="BH7" s="622"/>
      <c r="BI7" s="622"/>
      <c r="BJ7" s="622"/>
      <c r="BK7" s="622"/>
      <c r="BL7" s="622"/>
      <c r="BM7" s="622"/>
      <c r="BN7" s="623"/>
      <c r="BO7" s="659">
        <v>41.8</v>
      </c>
      <c r="BP7" s="659"/>
      <c r="BQ7" s="659"/>
      <c r="BR7" s="659"/>
      <c r="BS7" s="660" t="s">
        <v>122</v>
      </c>
      <c r="BT7" s="660"/>
      <c r="BU7" s="660"/>
      <c r="BV7" s="660"/>
      <c r="BW7" s="660"/>
      <c r="BX7" s="660"/>
      <c r="BY7" s="660"/>
      <c r="BZ7" s="660"/>
      <c r="CA7" s="660"/>
      <c r="CB7" s="698"/>
      <c r="CD7" s="618" t="s">
        <v>226</v>
      </c>
      <c r="CE7" s="619"/>
      <c r="CF7" s="619"/>
      <c r="CG7" s="619"/>
      <c r="CH7" s="619"/>
      <c r="CI7" s="619"/>
      <c r="CJ7" s="619"/>
      <c r="CK7" s="619"/>
      <c r="CL7" s="619"/>
      <c r="CM7" s="619"/>
      <c r="CN7" s="619"/>
      <c r="CO7" s="619"/>
      <c r="CP7" s="619"/>
      <c r="CQ7" s="620"/>
      <c r="CR7" s="621">
        <v>1519983</v>
      </c>
      <c r="CS7" s="622"/>
      <c r="CT7" s="622"/>
      <c r="CU7" s="622"/>
      <c r="CV7" s="622"/>
      <c r="CW7" s="622"/>
      <c r="CX7" s="622"/>
      <c r="CY7" s="623"/>
      <c r="CZ7" s="659">
        <v>14.1</v>
      </c>
      <c r="DA7" s="659"/>
      <c r="DB7" s="659"/>
      <c r="DC7" s="659"/>
      <c r="DD7" s="627">
        <v>177452</v>
      </c>
      <c r="DE7" s="622"/>
      <c r="DF7" s="622"/>
      <c r="DG7" s="622"/>
      <c r="DH7" s="622"/>
      <c r="DI7" s="622"/>
      <c r="DJ7" s="622"/>
      <c r="DK7" s="622"/>
      <c r="DL7" s="622"/>
      <c r="DM7" s="622"/>
      <c r="DN7" s="622"/>
      <c r="DO7" s="622"/>
      <c r="DP7" s="623"/>
      <c r="DQ7" s="627">
        <v>1217499</v>
      </c>
      <c r="DR7" s="622"/>
      <c r="DS7" s="622"/>
      <c r="DT7" s="622"/>
      <c r="DU7" s="622"/>
      <c r="DV7" s="622"/>
      <c r="DW7" s="622"/>
      <c r="DX7" s="622"/>
      <c r="DY7" s="622"/>
      <c r="DZ7" s="622"/>
      <c r="EA7" s="622"/>
      <c r="EB7" s="622"/>
      <c r="EC7" s="658"/>
    </row>
    <row r="8" spans="2:143" ht="11.25" customHeight="1" x14ac:dyDescent="0.2">
      <c r="B8" s="618" t="s">
        <v>227</v>
      </c>
      <c r="C8" s="619"/>
      <c r="D8" s="619"/>
      <c r="E8" s="619"/>
      <c r="F8" s="619"/>
      <c r="G8" s="619"/>
      <c r="H8" s="619"/>
      <c r="I8" s="619"/>
      <c r="J8" s="619"/>
      <c r="K8" s="619"/>
      <c r="L8" s="619"/>
      <c r="M8" s="619"/>
      <c r="N8" s="619"/>
      <c r="O8" s="619"/>
      <c r="P8" s="619"/>
      <c r="Q8" s="620"/>
      <c r="R8" s="621">
        <v>8072</v>
      </c>
      <c r="S8" s="622"/>
      <c r="T8" s="622"/>
      <c r="U8" s="622"/>
      <c r="V8" s="622"/>
      <c r="W8" s="622"/>
      <c r="X8" s="622"/>
      <c r="Y8" s="623"/>
      <c r="Z8" s="659">
        <v>0.1</v>
      </c>
      <c r="AA8" s="659"/>
      <c r="AB8" s="659"/>
      <c r="AC8" s="659"/>
      <c r="AD8" s="660">
        <v>8072</v>
      </c>
      <c r="AE8" s="660"/>
      <c r="AF8" s="660"/>
      <c r="AG8" s="660"/>
      <c r="AH8" s="660"/>
      <c r="AI8" s="660"/>
      <c r="AJ8" s="660"/>
      <c r="AK8" s="660"/>
      <c r="AL8" s="624">
        <v>0.1</v>
      </c>
      <c r="AM8" s="625"/>
      <c r="AN8" s="625"/>
      <c r="AO8" s="661"/>
      <c r="AP8" s="618" t="s">
        <v>228</v>
      </c>
      <c r="AQ8" s="619"/>
      <c r="AR8" s="619"/>
      <c r="AS8" s="619"/>
      <c r="AT8" s="619"/>
      <c r="AU8" s="619"/>
      <c r="AV8" s="619"/>
      <c r="AW8" s="619"/>
      <c r="AX8" s="619"/>
      <c r="AY8" s="619"/>
      <c r="AZ8" s="619"/>
      <c r="BA8" s="619"/>
      <c r="BB8" s="619"/>
      <c r="BC8" s="619"/>
      <c r="BD8" s="619"/>
      <c r="BE8" s="619"/>
      <c r="BF8" s="620"/>
      <c r="BG8" s="621">
        <v>17218</v>
      </c>
      <c r="BH8" s="622"/>
      <c r="BI8" s="622"/>
      <c r="BJ8" s="622"/>
      <c r="BK8" s="622"/>
      <c r="BL8" s="622"/>
      <c r="BM8" s="622"/>
      <c r="BN8" s="623"/>
      <c r="BO8" s="659">
        <v>1.7</v>
      </c>
      <c r="BP8" s="659"/>
      <c r="BQ8" s="659"/>
      <c r="BR8" s="659"/>
      <c r="BS8" s="660" t="s">
        <v>122</v>
      </c>
      <c r="BT8" s="660"/>
      <c r="BU8" s="660"/>
      <c r="BV8" s="660"/>
      <c r="BW8" s="660"/>
      <c r="BX8" s="660"/>
      <c r="BY8" s="660"/>
      <c r="BZ8" s="660"/>
      <c r="CA8" s="660"/>
      <c r="CB8" s="698"/>
      <c r="CD8" s="618" t="s">
        <v>229</v>
      </c>
      <c r="CE8" s="619"/>
      <c r="CF8" s="619"/>
      <c r="CG8" s="619"/>
      <c r="CH8" s="619"/>
      <c r="CI8" s="619"/>
      <c r="CJ8" s="619"/>
      <c r="CK8" s="619"/>
      <c r="CL8" s="619"/>
      <c r="CM8" s="619"/>
      <c r="CN8" s="619"/>
      <c r="CO8" s="619"/>
      <c r="CP8" s="619"/>
      <c r="CQ8" s="620"/>
      <c r="CR8" s="621">
        <v>2570872</v>
      </c>
      <c r="CS8" s="622"/>
      <c r="CT8" s="622"/>
      <c r="CU8" s="622"/>
      <c r="CV8" s="622"/>
      <c r="CW8" s="622"/>
      <c r="CX8" s="622"/>
      <c r="CY8" s="623"/>
      <c r="CZ8" s="659">
        <v>23.9</v>
      </c>
      <c r="DA8" s="659"/>
      <c r="DB8" s="659"/>
      <c r="DC8" s="659"/>
      <c r="DD8" s="627">
        <v>65745</v>
      </c>
      <c r="DE8" s="622"/>
      <c r="DF8" s="622"/>
      <c r="DG8" s="622"/>
      <c r="DH8" s="622"/>
      <c r="DI8" s="622"/>
      <c r="DJ8" s="622"/>
      <c r="DK8" s="622"/>
      <c r="DL8" s="622"/>
      <c r="DM8" s="622"/>
      <c r="DN8" s="622"/>
      <c r="DO8" s="622"/>
      <c r="DP8" s="623"/>
      <c r="DQ8" s="627">
        <v>1862180</v>
      </c>
      <c r="DR8" s="622"/>
      <c r="DS8" s="622"/>
      <c r="DT8" s="622"/>
      <c r="DU8" s="622"/>
      <c r="DV8" s="622"/>
      <c r="DW8" s="622"/>
      <c r="DX8" s="622"/>
      <c r="DY8" s="622"/>
      <c r="DZ8" s="622"/>
      <c r="EA8" s="622"/>
      <c r="EB8" s="622"/>
      <c r="EC8" s="658"/>
    </row>
    <row r="9" spans="2:143" ht="11.25" customHeight="1" x14ac:dyDescent="0.2">
      <c r="B9" s="618" t="s">
        <v>230</v>
      </c>
      <c r="C9" s="619"/>
      <c r="D9" s="619"/>
      <c r="E9" s="619"/>
      <c r="F9" s="619"/>
      <c r="G9" s="619"/>
      <c r="H9" s="619"/>
      <c r="I9" s="619"/>
      <c r="J9" s="619"/>
      <c r="K9" s="619"/>
      <c r="L9" s="619"/>
      <c r="M9" s="619"/>
      <c r="N9" s="619"/>
      <c r="O9" s="619"/>
      <c r="P9" s="619"/>
      <c r="Q9" s="620"/>
      <c r="R9" s="621">
        <v>8763</v>
      </c>
      <c r="S9" s="622"/>
      <c r="T9" s="622"/>
      <c r="U9" s="622"/>
      <c r="V9" s="622"/>
      <c r="W9" s="622"/>
      <c r="X9" s="622"/>
      <c r="Y9" s="623"/>
      <c r="Z9" s="659">
        <v>0.1</v>
      </c>
      <c r="AA9" s="659"/>
      <c r="AB9" s="659"/>
      <c r="AC9" s="659"/>
      <c r="AD9" s="660">
        <v>8763</v>
      </c>
      <c r="AE9" s="660"/>
      <c r="AF9" s="660"/>
      <c r="AG9" s="660"/>
      <c r="AH9" s="660"/>
      <c r="AI9" s="660"/>
      <c r="AJ9" s="660"/>
      <c r="AK9" s="660"/>
      <c r="AL9" s="624">
        <v>0.1</v>
      </c>
      <c r="AM9" s="625"/>
      <c r="AN9" s="625"/>
      <c r="AO9" s="661"/>
      <c r="AP9" s="618" t="s">
        <v>231</v>
      </c>
      <c r="AQ9" s="619"/>
      <c r="AR9" s="619"/>
      <c r="AS9" s="619"/>
      <c r="AT9" s="619"/>
      <c r="AU9" s="619"/>
      <c r="AV9" s="619"/>
      <c r="AW9" s="619"/>
      <c r="AX9" s="619"/>
      <c r="AY9" s="619"/>
      <c r="AZ9" s="619"/>
      <c r="BA9" s="619"/>
      <c r="BB9" s="619"/>
      <c r="BC9" s="619"/>
      <c r="BD9" s="619"/>
      <c r="BE9" s="619"/>
      <c r="BF9" s="620"/>
      <c r="BG9" s="621">
        <v>365622</v>
      </c>
      <c r="BH9" s="622"/>
      <c r="BI9" s="622"/>
      <c r="BJ9" s="622"/>
      <c r="BK9" s="622"/>
      <c r="BL9" s="622"/>
      <c r="BM9" s="622"/>
      <c r="BN9" s="623"/>
      <c r="BO9" s="659">
        <v>35.299999999999997</v>
      </c>
      <c r="BP9" s="659"/>
      <c r="BQ9" s="659"/>
      <c r="BR9" s="659"/>
      <c r="BS9" s="660" t="s">
        <v>122</v>
      </c>
      <c r="BT9" s="660"/>
      <c r="BU9" s="660"/>
      <c r="BV9" s="660"/>
      <c r="BW9" s="660"/>
      <c r="BX9" s="660"/>
      <c r="BY9" s="660"/>
      <c r="BZ9" s="660"/>
      <c r="CA9" s="660"/>
      <c r="CB9" s="698"/>
      <c r="CD9" s="618" t="s">
        <v>232</v>
      </c>
      <c r="CE9" s="619"/>
      <c r="CF9" s="619"/>
      <c r="CG9" s="619"/>
      <c r="CH9" s="619"/>
      <c r="CI9" s="619"/>
      <c r="CJ9" s="619"/>
      <c r="CK9" s="619"/>
      <c r="CL9" s="619"/>
      <c r="CM9" s="619"/>
      <c r="CN9" s="619"/>
      <c r="CO9" s="619"/>
      <c r="CP9" s="619"/>
      <c r="CQ9" s="620"/>
      <c r="CR9" s="621">
        <v>1454942</v>
      </c>
      <c r="CS9" s="622"/>
      <c r="CT9" s="622"/>
      <c r="CU9" s="622"/>
      <c r="CV9" s="622"/>
      <c r="CW9" s="622"/>
      <c r="CX9" s="622"/>
      <c r="CY9" s="623"/>
      <c r="CZ9" s="659">
        <v>13.5</v>
      </c>
      <c r="DA9" s="659"/>
      <c r="DB9" s="659"/>
      <c r="DC9" s="659"/>
      <c r="DD9" s="627">
        <v>202440</v>
      </c>
      <c r="DE9" s="622"/>
      <c r="DF9" s="622"/>
      <c r="DG9" s="622"/>
      <c r="DH9" s="622"/>
      <c r="DI9" s="622"/>
      <c r="DJ9" s="622"/>
      <c r="DK9" s="622"/>
      <c r="DL9" s="622"/>
      <c r="DM9" s="622"/>
      <c r="DN9" s="622"/>
      <c r="DO9" s="622"/>
      <c r="DP9" s="623"/>
      <c r="DQ9" s="627">
        <v>1181162</v>
      </c>
      <c r="DR9" s="622"/>
      <c r="DS9" s="622"/>
      <c r="DT9" s="622"/>
      <c r="DU9" s="622"/>
      <c r="DV9" s="622"/>
      <c r="DW9" s="622"/>
      <c r="DX9" s="622"/>
      <c r="DY9" s="622"/>
      <c r="DZ9" s="622"/>
      <c r="EA9" s="622"/>
      <c r="EB9" s="622"/>
      <c r="EC9" s="658"/>
    </row>
    <row r="10" spans="2:143" ht="11.25" customHeight="1" x14ac:dyDescent="0.2">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24948</v>
      </c>
      <c r="BH10" s="622"/>
      <c r="BI10" s="622"/>
      <c r="BJ10" s="622"/>
      <c r="BK10" s="622"/>
      <c r="BL10" s="622"/>
      <c r="BM10" s="622"/>
      <c r="BN10" s="623"/>
      <c r="BO10" s="659">
        <v>2.4</v>
      </c>
      <c r="BP10" s="659"/>
      <c r="BQ10" s="659"/>
      <c r="BR10" s="659"/>
      <c r="BS10" s="660" t="s">
        <v>122</v>
      </c>
      <c r="BT10" s="660"/>
      <c r="BU10" s="660"/>
      <c r="BV10" s="660"/>
      <c r="BW10" s="660"/>
      <c r="BX10" s="660"/>
      <c r="BY10" s="660"/>
      <c r="BZ10" s="660"/>
      <c r="CA10" s="660"/>
      <c r="CB10" s="698"/>
      <c r="CD10" s="618" t="s">
        <v>235</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2">
      <c r="B11" s="618" t="s">
        <v>236</v>
      </c>
      <c r="C11" s="619"/>
      <c r="D11" s="619"/>
      <c r="E11" s="619"/>
      <c r="F11" s="619"/>
      <c r="G11" s="619"/>
      <c r="H11" s="619"/>
      <c r="I11" s="619"/>
      <c r="J11" s="619"/>
      <c r="K11" s="619"/>
      <c r="L11" s="619"/>
      <c r="M11" s="619"/>
      <c r="N11" s="619"/>
      <c r="O11" s="619"/>
      <c r="P11" s="619"/>
      <c r="Q11" s="620"/>
      <c r="R11" s="621">
        <v>262934</v>
      </c>
      <c r="S11" s="622"/>
      <c r="T11" s="622"/>
      <c r="U11" s="622"/>
      <c r="V11" s="622"/>
      <c r="W11" s="622"/>
      <c r="X11" s="622"/>
      <c r="Y11" s="623"/>
      <c r="Z11" s="624">
        <v>2.4</v>
      </c>
      <c r="AA11" s="625"/>
      <c r="AB11" s="625"/>
      <c r="AC11" s="626"/>
      <c r="AD11" s="627">
        <v>262934</v>
      </c>
      <c r="AE11" s="622"/>
      <c r="AF11" s="622"/>
      <c r="AG11" s="622"/>
      <c r="AH11" s="622"/>
      <c r="AI11" s="622"/>
      <c r="AJ11" s="622"/>
      <c r="AK11" s="623"/>
      <c r="AL11" s="624">
        <v>4.3</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25335</v>
      </c>
      <c r="BH11" s="622"/>
      <c r="BI11" s="622"/>
      <c r="BJ11" s="622"/>
      <c r="BK11" s="622"/>
      <c r="BL11" s="622"/>
      <c r="BM11" s="622"/>
      <c r="BN11" s="623"/>
      <c r="BO11" s="659">
        <v>2.4</v>
      </c>
      <c r="BP11" s="659"/>
      <c r="BQ11" s="659"/>
      <c r="BR11" s="659"/>
      <c r="BS11" s="660" t="s">
        <v>122</v>
      </c>
      <c r="BT11" s="660"/>
      <c r="BU11" s="660"/>
      <c r="BV11" s="660"/>
      <c r="BW11" s="660"/>
      <c r="BX11" s="660"/>
      <c r="BY11" s="660"/>
      <c r="BZ11" s="660"/>
      <c r="CA11" s="660"/>
      <c r="CB11" s="698"/>
      <c r="CD11" s="618" t="s">
        <v>238</v>
      </c>
      <c r="CE11" s="619"/>
      <c r="CF11" s="619"/>
      <c r="CG11" s="619"/>
      <c r="CH11" s="619"/>
      <c r="CI11" s="619"/>
      <c r="CJ11" s="619"/>
      <c r="CK11" s="619"/>
      <c r="CL11" s="619"/>
      <c r="CM11" s="619"/>
      <c r="CN11" s="619"/>
      <c r="CO11" s="619"/>
      <c r="CP11" s="619"/>
      <c r="CQ11" s="620"/>
      <c r="CR11" s="621">
        <v>854698</v>
      </c>
      <c r="CS11" s="622"/>
      <c r="CT11" s="622"/>
      <c r="CU11" s="622"/>
      <c r="CV11" s="622"/>
      <c r="CW11" s="622"/>
      <c r="CX11" s="622"/>
      <c r="CY11" s="623"/>
      <c r="CZ11" s="659">
        <v>8</v>
      </c>
      <c r="DA11" s="659"/>
      <c r="DB11" s="659"/>
      <c r="DC11" s="659"/>
      <c r="DD11" s="627">
        <v>255212</v>
      </c>
      <c r="DE11" s="622"/>
      <c r="DF11" s="622"/>
      <c r="DG11" s="622"/>
      <c r="DH11" s="622"/>
      <c r="DI11" s="622"/>
      <c r="DJ11" s="622"/>
      <c r="DK11" s="622"/>
      <c r="DL11" s="622"/>
      <c r="DM11" s="622"/>
      <c r="DN11" s="622"/>
      <c r="DO11" s="622"/>
      <c r="DP11" s="623"/>
      <c r="DQ11" s="627">
        <v>541777</v>
      </c>
      <c r="DR11" s="622"/>
      <c r="DS11" s="622"/>
      <c r="DT11" s="622"/>
      <c r="DU11" s="622"/>
      <c r="DV11" s="622"/>
      <c r="DW11" s="622"/>
      <c r="DX11" s="622"/>
      <c r="DY11" s="622"/>
      <c r="DZ11" s="622"/>
      <c r="EA11" s="622"/>
      <c r="EB11" s="622"/>
      <c r="EC11" s="658"/>
    </row>
    <row r="12" spans="2:143" ht="11.25" customHeight="1" x14ac:dyDescent="0.2">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494503</v>
      </c>
      <c r="BH12" s="622"/>
      <c r="BI12" s="622"/>
      <c r="BJ12" s="622"/>
      <c r="BK12" s="622"/>
      <c r="BL12" s="622"/>
      <c r="BM12" s="622"/>
      <c r="BN12" s="623"/>
      <c r="BO12" s="659">
        <v>47.7</v>
      </c>
      <c r="BP12" s="659"/>
      <c r="BQ12" s="659"/>
      <c r="BR12" s="659"/>
      <c r="BS12" s="660" t="s">
        <v>122</v>
      </c>
      <c r="BT12" s="660"/>
      <c r="BU12" s="660"/>
      <c r="BV12" s="660"/>
      <c r="BW12" s="660"/>
      <c r="BX12" s="660"/>
      <c r="BY12" s="660"/>
      <c r="BZ12" s="660"/>
      <c r="CA12" s="660"/>
      <c r="CB12" s="698"/>
      <c r="CD12" s="618" t="s">
        <v>241</v>
      </c>
      <c r="CE12" s="619"/>
      <c r="CF12" s="619"/>
      <c r="CG12" s="619"/>
      <c r="CH12" s="619"/>
      <c r="CI12" s="619"/>
      <c r="CJ12" s="619"/>
      <c r="CK12" s="619"/>
      <c r="CL12" s="619"/>
      <c r="CM12" s="619"/>
      <c r="CN12" s="619"/>
      <c r="CO12" s="619"/>
      <c r="CP12" s="619"/>
      <c r="CQ12" s="620"/>
      <c r="CR12" s="621">
        <v>292976</v>
      </c>
      <c r="CS12" s="622"/>
      <c r="CT12" s="622"/>
      <c r="CU12" s="622"/>
      <c r="CV12" s="622"/>
      <c r="CW12" s="622"/>
      <c r="CX12" s="622"/>
      <c r="CY12" s="623"/>
      <c r="CZ12" s="659">
        <v>2.7</v>
      </c>
      <c r="DA12" s="659"/>
      <c r="DB12" s="659"/>
      <c r="DC12" s="659"/>
      <c r="DD12" s="627">
        <v>2864</v>
      </c>
      <c r="DE12" s="622"/>
      <c r="DF12" s="622"/>
      <c r="DG12" s="622"/>
      <c r="DH12" s="622"/>
      <c r="DI12" s="622"/>
      <c r="DJ12" s="622"/>
      <c r="DK12" s="622"/>
      <c r="DL12" s="622"/>
      <c r="DM12" s="622"/>
      <c r="DN12" s="622"/>
      <c r="DO12" s="622"/>
      <c r="DP12" s="623"/>
      <c r="DQ12" s="627">
        <v>168178</v>
      </c>
      <c r="DR12" s="622"/>
      <c r="DS12" s="622"/>
      <c r="DT12" s="622"/>
      <c r="DU12" s="622"/>
      <c r="DV12" s="622"/>
      <c r="DW12" s="622"/>
      <c r="DX12" s="622"/>
      <c r="DY12" s="622"/>
      <c r="DZ12" s="622"/>
      <c r="EA12" s="622"/>
      <c r="EB12" s="622"/>
      <c r="EC12" s="658"/>
    </row>
    <row r="13" spans="2:143" ht="11.25" customHeight="1" x14ac:dyDescent="0.2">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494263</v>
      </c>
      <c r="BH13" s="622"/>
      <c r="BI13" s="622"/>
      <c r="BJ13" s="622"/>
      <c r="BK13" s="622"/>
      <c r="BL13" s="622"/>
      <c r="BM13" s="622"/>
      <c r="BN13" s="623"/>
      <c r="BO13" s="659">
        <v>47.7</v>
      </c>
      <c r="BP13" s="659"/>
      <c r="BQ13" s="659"/>
      <c r="BR13" s="659"/>
      <c r="BS13" s="660" t="s">
        <v>122</v>
      </c>
      <c r="BT13" s="660"/>
      <c r="BU13" s="660"/>
      <c r="BV13" s="660"/>
      <c r="BW13" s="660"/>
      <c r="BX13" s="660"/>
      <c r="BY13" s="660"/>
      <c r="BZ13" s="660"/>
      <c r="CA13" s="660"/>
      <c r="CB13" s="698"/>
      <c r="CD13" s="618" t="s">
        <v>244</v>
      </c>
      <c r="CE13" s="619"/>
      <c r="CF13" s="619"/>
      <c r="CG13" s="619"/>
      <c r="CH13" s="619"/>
      <c r="CI13" s="619"/>
      <c r="CJ13" s="619"/>
      <c r="CK13" s="619"/>
      <c r="CL13" s="619"/>
      <c r="CM13" s="619"/>
      <c r="CN13" s="619"/>
      <c r="CO13" s="619"/>
      <c r="CP13" s="619"/>
      <c r="CQ13" s="620"/>
      <c r="CR13" s="621">
        <v>873235</v>
      </c>
      <c r="CS13" s="622"/>
      <c r="CT13" s="622"/>
      <c r="CU13" s="622"/>
      <c r="CV13" s="622"/>
      <c r="CW13" s="622"/>
      <c r="CX13" s="622"/>
      <c r="CY13" s="623"/>
      <c r="CZ13" s="659">
        <v>8.1</v>
      </c>
      <c r="DA13" s="659"/>
      <c r="DB13" s="659"/>
      <c r="DC13" s="659"/>
      <c r="DD13" s="627">
        <v>622025</v>
      </c>
      <c r="DE13" s="622"/>
      <c r="DF13" s="622"/>
      <c r="DG13" s="622"/>
      <c r="DH13" s="622"/>
      <c r="DI13" s="622"/>
      <c r="DJ13" s="622"/>
      <c r="DK13" s="622"/>
      <c r="DL13" s="622"/>
      <c r="DM13" s="622"/>
      <c r="DN13" s="622"/>
      <c r="DO13" s="622"/>
      <c r="DP13" s="623"/>
      <c r="DQ13" s="627">
        <v>277931</v>
      </c>
      <c r="DR13" s="622"/>
      <c r="DS13" s="622"/>
      <c r="DT13" s="622"/>
      <c r="DU13" s="622"/>
      <c r="DV13" s="622"/>
      <c r="DW13" s="622"/>
      <c r="DX13" s="622"/>
      <c r="DY13" s="622"/>
      <c r="DZ13" s="622"/>
      <c r="EA13" s="622"/>
      <c r="EB13" s="622"/>
      <c r="EC13" s="658"/>
    </row>
    <row r="14" spans="2:143" ht="11.25" customHeight="1" x14ac:dyDescent="0.2">
      <c r="B14" s="618" t="s">
        <v>245</v>
      </c>
      <c r="C14" s="619"/>
      <c r="D14" s="619"/>
      <c r="E14" s="619"/>
      <c r="F14" s="619"/>
      <c r="G14" s="619"/>
      <c r="H14" s="619"/>
      <c r="I14" s="619"/>
      <c r="J14" s="619"/>
      <c r="K14" s="619"/>
      <c r="L14" s="619"/>
      <c r="M14" s="619"/>
      <c r="N14" s="619"/>
      <c r="O14" s="619"/>
      <c r="P14" s="619"/>
      <c r="Q14" s="620"/>
      <c r="R14" s="621">
        <v>679</v>
      </c>
      <c r="S14" s="622"/>
      <c r="T14" s="622"/>
      <c r="U14" s="622"/>
      <c r="V14" s="622"/>
      <c r="W14" s="622"/>
      <c r="X14" s="622"/>
      <c r="Y14" s="623"/>
      <c r="Z14" s="659">
        <v>0</v>
      </c>
      <c r="AA14" s="659"/>
      <c r="AB14" s="659"/>
      <c r="AC14" s="659"/>
      <c r="AD14" s="660">
        <v>679</v>
      </c>
      <c r="AE14" s="660"/>
      <c r="AF14" s="660"/>
      <c r="AG14" s="660"/>
      <c r="AH14" s="660"/>
      <c r="AI14" s="660"/>
      <c r="AJ14" s="660"/>
      <c r="AK14" s="660"/>
      <c r="AL14" s="624">
        <v>0</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49169</v>
      </c>
      <c r="BH14" s="622"/>
      <c r="BI14" s="622"/>
      <c r="BJ14" s="622"/>
      <c r="BK14" s="622"/>
      <c r="BL14" s="622"/>
      <c r="BM14" s="622"/>
      <c r="BN14" s="623"/>
      <c r="BO14" s="659">
        <v>4.7</v>
      </c>
      <c r="BP14" s="659"/>
      <c r="BQ14" s="659"/>
      <c r="BR14" s="659"/>
      <c r="BS14" s="660" t="s">
        <v>122</v>
      </c>
      <c r="BT14" s="660"/>
      <c r="BU14" s="660"/>
      <c r="BV14" s="660"/>
      <c r="BW14" s="660"/>
      <c r="BX14" s="660"/>
      <c r="BY14" s="660"/>
      <c r="BZ14" s="660"/>
      <c r="CA14" s="660"/>
      <c r="CB14" s="698"/>
      <c r="CD14" s="618" t="s">
        <v>247</v>
      </c>
      <c r="CE14" s="619"/>
      <c r="CF14" s="619"/>
      <c r="CG14" s="619"/>
      <c r="CH14" s="619"/>
      <c r="CI14" s="619"/>
      <c r="CJ14" s="619"/>
      <c r="CK14" s="619"/>
      <c r="CL14" s="619"/>
      <c r="CM14" s="619"/>
      <c r="CN14" s="619"/>
      <c r="CO14" s="619"/>
      <c r="CP14" s="619"/>
      <c r="CQ14" s="620"/>
      <c r="CR14" s="621">
        <v>739248</v>
      </c>
      <c r="CS14" s="622"/>
      <c r="CT14" s="622"/>
      <c r="CU14" s="622"/>
      <c r="CV14" s="622"/>
      <c r="CW14" s="622"/>
      <c r="CX14" s="622"/>
      <c r="CY14" s="623"/>
      <c r="CZ14" s="659">
        <v>6.9</v>
      </c>
      <c r="DA14" s="659"/>
      <c r="DB14" s="659"/>
      <c r="DC14" s="659"/>
      <c r="DD14" s="627">
        <v>177617</v>
      </c>
      <c r="DE14" s="622"/>
      <c r="DF14" s="622"/>
      <c r="DG14" s="622"/>
      <c r="DH14" s="622"/>
      <c r="DI14" s="622"/>
      <c r="DJ14" s="622"/>
      <c r="DK14" s="622"/>
      <c r="DL14" s="622"/>
      <c r="DM14" s="622"/>
      <c r="DN14" s="622"/>
      <c r="DO14" s="622"/>
      <c r="DP14" s="623"/>
      <c r="DQ14" s="627">
        <v>527312</v>
      </c>
      <c r="DR14" s="622"/>
      <c r="DS14" s="622"/>
      <c r="DT14" s="622"/>
      <c r="DU14" s="622"/>
      <c r="DV14" s="622"/>
      <c r="DW14" s="622"/>
      <c r="DX14" s="622"/>
      <c r="DY14" s="622"/>
      <c r="DZ14" s="622"/>
      <c r="EA14" s="622"/>
      <c r="EB14" s="622"/>
      <c r="EC14" s="658"/>
    </row>
    <row r="15" spans="2:143" ht="11.25" customHeight="1" x14ac:dyDescent="0.2">
      <c r="B15" s="618" t="s">
        <v>248</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59279</v>
      </c>
      <c r="BH15" s="622"/>
      <c r="BI15" s="622"/>
      <c r="BJ15" s="622"/>
      <c r="BK15" s="622"/>
      <c r="BL15" s="622"/>
      <c r="BM15" s="622"/>
      <c r="BN15" s="623"/>
      <c r="BO15" s="659">
        <v>5.7</v>
      </c>
      <c r="BP15" s="659"/>
      <c r="BQ15" s="659"/>
      <c r="BR15" s="659"/>
      <c r="BS15" s="660" t="s">
        <v>122</v>
      </c>
      <c r="BT15" s="660"/>
      <c r="BU15" s="660"/>
      <c r="BV15" s="660"/>
      <c r="BW15" s="660"/>
      <c r="BX15" s="660"/>
      <c r="BY15" s="660"/>
      <c r="BZ15" s="660"/>
      <c r="CA15" s="660"/>
      <c r="CB15" s="698"/>
      <c r="CD15" s="618" t="s">
        <v>250</v>
      </c>
      <c r="CE15" s="619"/>
      <c r="CF15" s="619"/>
      <c r="CG15" s="619"/>
      <c r="CH15" s="619"/>
      <c r="CI15" s="619"/>
      <c r="CJ15" s="619"/>
      <c r="CK15" s="619"/>
      <c r="CL15" s="619"/>
      <c r="CM15" s="619"/>
      <c r="CN15" s="619"/>
      <c r="CO15" s="619"/>
      <c r="CP15" s="619"/>
      <c r="CQ15" s="620"/>
      <c r="CR15" s="621">
        <v>719448</v>
      </c>
      <c r="CS15" s="622"/>
      <c r="CT15" s="622"/>
      <c r="CU15" s="622"/>
      <c r="CV15" s="622"/>
      <c r="CW15" s="622"/>
      <c r="CX15" s="622"/>
      <c r="CY15" s="623"/>
      <c r="CZ15" s="659">
        <v>6.7</v>
      </c>
      <c r="DA15" s="659"/>
      <c r="DB15" s="659"/>
      <c r="DC15" s="659"/>
      <c r="DD15" s="627">
        <v>108255</v>
      </c>
      <c r="DE15" s="622"/>
      <c r="DF15" s="622"/>
      <c r="DG15" s="622"/>
      <c r="DH15" s="622"/>
      <c r="DI15" s="622"/>
      <c r="DJ15" s="622"/>
      <c r="DK15" s="622"/>
      <c r="DL15" s="622"/>
      <c r="DM15" s="622"/>
      <c r="DN15" s="622"/>
      <c r="DO15" s="622"/>
      <c r="DP15" s="623"/>
      <c r="DQ15" s="627">
        <v>535276</v>
      </c>
      <c r="DR15" s="622"/>
      <c r="DS15" s="622"/>
      <c r="DT15" s="622"/>
      <c r="DU15" s="622"/>
      <c r="DV15" s="622"/>
      <c r="DW15" s="622"/>
      <c r="DX15" s="622"/>
      <c r="DY15" s="622"/>
      <c r="DZ15" s="622"/>
      <c r="EA15" s="622"/>
      <c r="EB15" s="622"/>
      <c r="EC15" s="658"/>
    </row>
    <row r="16" spans="2:143" ht="11.25" customHeight="1" x14ac:dyDescent="0.2">
      <c r="B16" s="618" t="s">
        <v>251</v>
      </c>
      <c r="C16" s="619"/>
      <c r="D16" s="619"/>
      <c r="E16" s="619"/>
      <c r="F16" s="619"/>
      <c r="G16" s="619"/>
      <c r="H16" s="619"/>
      <c r="I16" s="619"/>
      <c r="J16" s="619"/>
      <c r="K16" s="619"/>
      <c r="L16" s="619"/>
      <c r="M16" s="619"/>
      <c r="N16" s="619"/>
      <c r="O16" s="619"/>
      <c r="P16" s="619"/>
      <c r="Q16" s="620"/>
      <c r="R16" s="621">
        <v>11061</v>
      </c>
      <c r="S16" s="622"/>
      <c r="T16" s="622"/>
      <c r="U16" s="622"/>
      <c r="V16" s="622"/>
      <c r="W16" s="622"/>
      <c r="X16" s="622"/>
      <c r="Y16" s="623"/>
      <c r="Z16" s="659">
        <v>0.1</v>
      </c>
      <c r="AA16" s="659"/>
      <c r="AB16" s="659"/>
      <c r="AC16" s="659"/>
      <c r="AD16" s="660">
        <v>11061</v>
      </c>
      <c r="AE16" s="660"/>
      <c r="AF16" s="660"/>
      <c r="AG16" s="660"/>
      <c r="AH16" s="660"/>
      <c r="AI16" s="660"/>
      <c r="AJ16" s="660"/>
      <c r="AK16" s="660"/>
      <c r="AL16" s="624">
        <v>0.2</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v>1001</v>
      </c>
      <c r="BH16" s="622"/>
      <c r="BI16" s="622"/>
      <c r="BJ16" s="622"/>
      <c r="BK16" s="622"/>
      <c r="BL16" s="622"/>
      <c r="BM16" s="622"/>
      <c r="BN16" s="623"/>
      <c r="BO16" s="659">
        <v>0.1</v>
      </c>
      <c r="BP16" s="659"/>
      <c r="BQ16" s="659"/>
      <c r="BR16" s="659"/>
      <c r="BS16" s="660" t="s">
        <v>122</v>
      </c>
      <c r="BT16" s="660"/>
      <c r="BU16" s="660"/>
      <c r="BV16" s="660"/>
      <c r="BW16" s="660"/>
      <c r="BX16" s="660"/>
      <c r="BY16" s="660"/>
      <c r="BZ16" s="660"/>
      <c r="CA16" s="660"/>
      <c r="CB16" s="698"/>
      <c r="CD16" s="618" t="s">
        <v>253</v>
      </c>
      <c r="CE16" s="619"/>
      <c r="CF16" s="619"/>
      <c r="CG16" s="619"/>
      <c r="CH16" s="619"/>
      <c r="CI16" s="619"/>
      <c r="CJ16" s="619"/>
      <c r="CK16" s="619"/>
      <c r="CL16" s="619"/>
      <c r="CM16" s="619"/>
      <c r="CN16" s="619"/>
      <c r="CO16" s="619"/>
      <c r="CP16" s="619"/>
      <c r="CQ16" s="620"/>
      <c r="CR16" s="621">
        <v>200681</v>
      </c>
      <c r="CS16" s="622"/>
      <c r="CT16" s="622"/>
      <c r="CU16" s="622"/>
      <c r="CV16" s="622"/>
      <c r="CW16" s="622"/>
      <c r="CX16" s="622"/>
      <c r="CY16" s="623"/>
      <c r="CZ16" s="659">
        <v>1.9</v>
      </c>
      <c r="DA16" s="659"/>
      <c r="DB16" s="659"/>
      <c r="DC16" s="659"/>
      <c r="DD16" s="627" t="s">
        <v>122</v>
      </c>
      <c r="DE16" s="622"/>
      <c r="DF16" s="622"/>
      <c r="DG16" s="622"/>
      <c r="DH16" s="622"/>
      <c r="DI16" s="622"/>
      <c r="DJ16" s="622"/>
      <c r="DK16" s="622"/>
      <c r="DL16" s="622"/>
      <c r="DM16" s="622"/>
      <c r="DN16" s="622"/>
      <c r="DO16" s="622"/>
      <c r="DP16" s="623"/>
      <c r="DQ16" s="627">
        <v>11682</v>
      </c>
      <c r="DR16" s="622"/>
      <c r="DS16" s="622"/>
      <c r="DT16" s="622"/>
      <c r="DU16" s="622"/>
      <c r="DV16" s="622"/>
      <c r="DW16" s="622"/>
      <c r="DX16" s="622"/>
      <c r="DY16" s="622"/>
      <c r="DZ16" s="622"/>
      <c r="EA16" s="622"/>
      <c r="EB16" s="622"/>
      <c r="EC16" s="658"/>
    </row>
    <row r="17" spans="2:133" ht="11.25" customHeight="1" x14ac:dyDescent="0.2">
      <c r="B17" s="618" t="s">
        <v>254</v>
      </c>
      <c r="C17" s="619"/>
      <c r="D17" s="619"/>
      <c r="E17" s="619"/>
      <c r="F17" s="619"/>
      <c r="G17" s="619"/>
      <c r="H17" s="619"/>
      <c r="I17" s="619"/>
      <c r="J17" s="619"/>
      <c r="K17" s="619"/>
      <c r="L17" s="619"/>
      <c r="M17" s="619"/>
      <c r="N17" s="619"/>
      <c r="O17" s="619"/>
      <c r="P17" s="619"/>
      <c r="Q17" s="620"/>
      <c r="R17" s="621">
        <v>22897</v>
      </c>
      <c r="S17" s="622"/>
      <c r="T17" s="622"/>
      <c r="U17" s="622"/>
      <c r="V17" s="622"/>
      <c r="W17" s="622"/>
      <c r="X17" s="622"/>
      <c r="Y17" s="623"/>
      <c r="Z17" s="659">
        <v>0.2</v>
      </c>
      <c r="AA17" s="659"/>
      <c r="AB17" s="659"/>
      <c r="AC17" s="659"/>
      <c r="AD17" s="660">
        <v>22897</v>
      </c>
      <c r="AE17" s="660"/>
      <c r="AF17" s="660"/>
      <c r="AG17" s="660"/>
      <c r="AH17" s="660"/>
      <c r="AI17" s="660"/>
      <c r="AJ17" s="660"/>
      <c r="AK17" s="660"/>
      <c r="AL17" s="624">
        <v>0.4</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256</v>
      </c>
      <c r="CE17" s="619"/>
      <c r="CF17" s="619"/>
      <c r="CG17" s="619"/>
      <c r="CH17" s="619"/>
      <c r="CI17" s="619"/>
      <c r="CJ17" s="619"/>
      <c r="CK17" s="619"/>
      <c r="CL17" s="619"/>
      <c r="CM17" s="619"/>
      <c r="CN17" s="619"/>
      <c r="CO17" s="619"/>
      <c r="CP17" s="619"/>
      <c r="CQ17" s="620"/>
      <c r="CR17" s="621">
        <v>1433107</v>
      </c>
      <c r="CS17" s="622"/>
      <c r="CT17" s="622"/>
      <c r="CU17" s="622"/>
      <c r="CV17" s="622"/>
      <c r="CW17" s="622"/>
      <c r="CX17" s="622"/>
      <c r="CY17" s="623"/>
      <c r="CZ17" s="659">
        <v>13.3</v>
      </c>
      <c r="DA17" s="659"/>
      <c r="DB17" s="659"/>
      <c r="DC17" s="659"/>
      <c r="DD17" s="627" t="s">
        <v>122</v>
      </c>
      <c r="DE17" s="622"/>
      <c r="DF17" s="622"/>
      <c r="DG17" s="622"/>
      <c r="DH17" s="622"/>
      <c r="DI17" s="622"/>
      <c r="DJ17" s="622"/>
      <c r="DK17" s="622"/>
      <c r="DL17" s="622"/>
      <c r="DM17" s="622"/>
      <c r="DN17" s="622"/>
      <c r="DO17" s="622"/>
      <c r="DP17" s="623"/>
      <c r="DQ17" s="627">
        <v>1433040</v>
      </c>
      <c r="DR17" s="622"/>
      <c r="DS17" s="622"/>
      <c r="DT17" s="622"/>
      <c r="DU17" s="622"/>
      <c r="DV17" s="622"/>
      <c r="DW17" s="622"/>
      <c r="DX17" s="622"/>
      <c r="DY17" s="622"/>
      <c r="DZ17" s="622"/>
      <c r="EA17" s="622"/>
      <c r="EB17" s="622"/>
      <c r="EC17" s="658"/>
    </row>
    <row r="18" spans="2:133" ht="11.25" customHeight="1" x14ac:dyDescent="0.2">
      <c r="B18" s="618" t="s">
        <v>257</v>
      </c>
      <c r="C18" s="619"/>
      <c r="D18" s="619"/>
      <c r="E18" s="619"/>
      <c r="F18" s="619"/>
      <c r="G18" s="619"/>
      <c r="H18" s="619"/>
      <c r="I18" s="619"/>
      <c r="J18" s="619"/>
      <c r="K18" s="619"/>
      <c r="L18" s="619"/>
      <c r="M18" s="619"/>
      <c r="N18" s="619"/>
      <c r="O18" s="619"/>
      <c r="P18" s="619"/>
      <c r="Q18" s="620"/>
      <c r="R18" s="621">
        <v>3352</v>
      </c>
      <c r="S18" s="622"/>
      <c r="T18" s="622"/>
      <c r="U18" s="622"/>
      <c r="V18" s="622"/>
      <c r="W18" s="622"/>
      <c r="X18" s="622"/>
      <c r="Y18" s="623"/>
      <c r="Z18" s="659">
        <v>0</v>
      </c>
      <c r="AA18" s="659"/>
      <c r="AB18" s="659"/>
      <c r="AC18" s="659"/>
      <c r="AD18" s="660">
        <v>3352</v>
      </c>
      <c r="AE18" s="660"/>
      <c r="AF18" s="660"/>
      <c r="AG18" s="660"/>
      <c r="AH18" s="660"/>
      <c r="AI18" s="660"/>
      <c r="AJ18" s="660"/>
      <c r="AK18" s="660"/>
      <c r="AL18" s="624">
        <v>0.1</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260</v>
      </c>
      <c r="C19" s="619"/>
      <c r="D19" s="619"/>
      <c r="E19" s="619"/>
      <c r="F19" s="619"/>
      <c r="G19" s="619"/>
      <c r="H19" s="619"/>
      <c r="I19" s="619"/>
      <c r="J19" s="619"/>
      <c r="K19" s="619"/>
      <c r="L19" s="619"/>
      <c r="M19" s="619"/>
      <c r="N19" s="619"/>
      <c r="O19" s="619"/>
      <c r="P19" s="619"/>
      <c r="Q19" s="620"/>
      <c r="R19" s="621">
        <v>2523</v>
      </c>
      <c r="S19" s="622"/>
      <c r="T19" s="622"/>
      <c r="U19" s="622"/>
      <c r="V19" s="622"/>
      <c r="W19" s="622"/>
      <c r="X19" s="622"/>
      <c r="Y19" s="623"/>
      <c r="Z19" s="659">
        <v>0</v>
      </c>
      <c r="AA19" s="659"/>
      <c r="AB19" s="659"/>
      <c r="AC19" s="659"/>
      <c r="AD19" s="660">
        <v>2523</v>
      </c>
      <c r="AE19" s="660"/>
      <c r="AF19" s="660"/>
      <c r="AG19" s="660"/>
      <c r="AH19" s="660"/>
      <c r="AI19" s="660"/>
      <c r="AJ19" s="660"/>
      <c r="AK19" s="660"/>
      <c r="AL19" s="624">
        <v>0</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143</v>
      </c>
      <c r="BH19" s="622"/>
      <c r="BI19" s="622"/>
      <c r="BJ19" s="622"/>
      <c r="BK19" s="622"/>
      <c r="BL19" s="622"/>
      <c r="BM19" s="622"/>
      <c r="BN19" s="623"/>
      <c r="BO19" s="659">
        <v>0</v>
      </c>
      <c r="BP19" s="659"/>
      <c r="BQ19" s="659"/>
      <c r="BR19" s="659"/>
      <c r="BS19" s="660" t="s">
        <v>122</v>
      </c>
      <c r="BT19" s="660"/>
      <c r="BU19" s="660"/>
      <c r="BV19" s="660"/>
      <c r="BW19" s="660"/>
      <c r="BX19" s="660"/>
      <c r="BY19" s="660"/>
      <c r="BZ19" s="660"/>
      <c r="CA19" s="660"/>
      <c r="CB19" s="698"/>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263</v>
      </c>
      <c r="C20" s="689"/>
      <c r="D20" s="689"/>
      <c r="E20" s="689"/>
      <c r="F20" s="689"/>
      <c r="G20" s="689"/>
      <c r="H20" s="689"/>
      <c r="I20" s="689"/>
      <c r="J20" s="689"/>
      <c r="K20" s="689"/>
      <c r="L20" s="689"/>
      <c r="M20" s="689"/>
      <c r="N20" s="689"/>
      <c r="O20" s="689"/>
      <c r="P20" s="689"/>
      <c r="Q20" s="690"/>
      <c r="R20" s="621">
        <v>829</v>
      </c>
      <c r="S20" s="622"/>
      <c r="T20" s="622"/>
      <c r="U20" s="622"/>
      <c r="V20" s="622"/>
      <c r="W20" s="622"/>
      <c r="X20" s="622"/>
      <c r="Y20" s="623"/>
      <c r="Z20" s="659">
        <v>0</v>
      </c>
      <c r="AA20" s="659"/>
      <c r="AB20" s="659"/>
      <c r="AC20" s="659"/>
      <c r="AD20" s="660">
        <v>829</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143</v>
      </c>
      <c r="BH20" s="622"/>
      <c r="BI20" s="622"/>
      <c r="BJ20" s="622"/>
      <c r="BK20" s="622"/>
      <c r="BL20" s="622"/>
      <c r="BM20" s="622"/>
      <c r="BN20" s="623"/>
      <c r="BO20" s="659">
        <v>0</v>
      </c>
      <c r="BP20" s="659"/>
      <c r="BQ20" s="659"/>
      <c r="BR20" s="659"/>
      <c r="BS20" s="660" t="s">
        <v>122</v>
      </c>
      <c r="BT20" s="660"/>
      <c r="BU20" s="660"/>
      <c r="BV20" s="660"/>
      <c r="BW20" s="660"/>
      <c r="BX20" s="660"/>
      <c r="BY20" s="660"/>
      <c r="BZ20" s="660"/>
      <c r="CA20" s="660"/>
      <c r="CB20" s="698"/>
      <c r="CD20" s="618" t="s">
        <v>265</v>
      </c>
      <c r="CE20" s="619"/>
      <c r="CF20" s="619"/>
      <c r="CG20" s="619"/>
      <c r="CH20" s="619"/>
      <c r="CI20" s="619"/>
      <c r="CJ20" s="619"/>
      <c r="CK20" s="619"/>
      <c r="CL20" s="619"/>
      <c r="CM20" s="619"/>
      <c r="CN20" s="619"/>
      <c r="CO20" s="619"/>
      <c r="CP20" s="619"/>
      <c r="CQ20" s="620"/>
      <c r="CR20" s="621">
        <v>10743115</v>
      </c>
      <c r="CS20" s="622"/>
      <c r="CT20" s="622"/>
      <c r="CU20" s="622"/>
      <c r="CV20" s="622"/>
      <c r="CW20" s="622"/>
      <c r="CX20" s="622"/>
      <c r="CY20" s="623"/>
      <c r="CZ20" s="659">
        <v>100</v>
      </c>
      <c r="DA20" s="659"/>
      <c r="DB20" s="659"/>
      <c r="DC20" s="659"/>
      <c r="DD20" s="627">
        <v>1611610</v>
      </c>
      <c r="DE20" s="622"/>
      <c r="DF20" s="622"/>
      <c r="DG20" s="622"/>
      <c r="DH20" s="622"/>
      <c r="DI20" s="622"/>
      <c r="DJ20" s="622"/>
      <c r="DK20" s="622"/>
      <c r="DL20" s="622"/>
      <c r="DM20" s="622"/>
      <c r="DN20" s="622"/>
      <c r="DO20" s="622"/>
      <c r="DP20" s="623"/>
      <c r="DQ20" s="627">
        <v>7839962</v>
      </c>
      <c r="DR20" s="622"/>
      <c r="DS20" s="622"/>
      <c r="DT20" s="622"/>
      <c r="DU20" s="622"/>
      <c r="DV20" s="622"/>
      <c r="DW20" s="622"/>
      <c r="DX20" s="622"/>
      <c r="DY20" s="622"/>
      <c r="DZ20" s="622"/>
      <c r="EA20" s="622"/>
      <c r="EB20" s="622"/>
      <c r="EC20" s="658"/>
    </row>
    <row r="21" spans="2:133" ht="11.25" customHeight="1" x14ac:dyDescent="0.2">
      <c r="B21" s="618" t="s">
        <v>266</v>
      </c>
      <c r="C21" s="619"/>
      <c r="D21" s="619"/>
      <c r="E21" s="619"/>
      <c r="F21" s="619"/>
      <c r="G21" s="619"/>
      <c r="H21" s="619"/>
      <c r="I21" s="619"/>
      <c r="J21" s="619"/>
      <c r="K21" s="619"/>
      <c r="L21" s="619"/>
      <c r="M21" s="619"/>
      <c r="N21" s="619"/>
      <c r="O21" s="619"/>
      <c r="P21" s="619"/>
      <c r="Q21" s="620"/>
      <c r="R21" s="621">
        <v>5261476</v>
      </c>
      <c r="S21" s="622"/>
      <c r="T21" s="622"/>
      <c r="U21" s="622"/>
      <c r="V21" s="622"/>
      <c r="W21" s="622"/>
      <c r="X21" s="622"/>
      <c r="Y21" s="623"/>
      <c r="Z21" s="659">
        <v>47.8</v>
      </c>
      <c r="AA21" s="659"/>
      <c r="AB21" s="659"/>
      <c r="AC21" s="659"/>
      <c r="AD21" s="660">
        <v>4656778</v>
      </c>
      <c r="AE21" s="660"/>
      <c r="AF21" s="660"/>
      <c r="AG21" s="660"/>
      <c r="AH21" s="660"/>
      <c r="AI21" s="660"/>
      <c r="AJ21" s="660"/>
      <c r="AK21" s="660"/>
      <c r="AL21" s="624">
        <v>75.599999999999994</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v>143</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268</v>
      </c>
      <c r="C22" s="619"/>
      <c r="D22" s="619"/>
      <c r="E22" s="619"/>
      <c r="F22" s="619"/>
      <c r="G22" s="619"/>
      <c r="H22" s="619"/>
      <c r="I22" s="619"/>
      <c r="J22" s="619"/>
      <c r="K22" s="619"/>
      <c r="L22" s="619"/>
      <c r="M22" s="619"/>
      <c r="N22" s="619"/>
      <c r="O22" s="619"/>
      <c r="P22" s="619"/>
      <c r="Q22" s="620"/>
      <c r="R22" s="621">
        <v>4656778</v>
      </c>
      <c r="S22" s="622"/>
      <c r="T22" s="622"/>
      <c r="U22" s="622"/>
      <c r="V22" s="622"/>
      <c r="W22" s="622"/>
      <c r="X22" s="622"/>
      <c r="Y22" s="623"/>
      <c r="Z22" s="659">
        <v>42.3</v>
      </c>
      <c r="AA22" s="659"/>
      <c r="AB22" s="659"/>
      <c r="AC22" s="659"/>
      <c r="AD22" s="660">
        <v>4656778</v>
      </c>
      <c r="AE22" s="660"/>
      <c r="AF22" s="660"/>
      <c r="AG22" s="660"/>
      <c r="AH22" s="660"/>
      <c r="AI22" s="660"/>
      <c r="AJ22" s="660"/>
      <c r="AK22" s="660"/>
      <c r="AL22" s="624">
        <v>75.599999999999994</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271</v>
      </c>
      <c r="C23" s="619"/>
      <c r="D23" s="619"/>
      <c r="E23" s="619"/>
      <c r="F23" s="619"/>
      <c r="G23" s="619"/>
      <c r="H23" s="619"/>
      <c r="I23" s="619"/>
      <c r="J23" s="619"/>
      <c r="K23" s="619"/>
      <c r="L23" s="619"/>
      <c r="M23" s="619"/>
      <c r="N23" s="619"/>
      <c r="O23" s="619"/>
      <c r="P23" s="619"/>
      <c r="Q23" s="620"/>
      <c r="R23" s="621">
        <v>604698</v>
      </c>
      <c r="S23" s="622"/>
      <c r="T23" s="622"/>
      <c r="U23" s="622"/>
      <c r="V23" s="622"/>
      <c r="W23" s="622"/>
      <c r="X23" s="622"/>
      <c r="Y23" s="623"/>
      <c r="Z23" s="659">
        <v>5.5</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8"/>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2">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280</v>
      </c>
      <c r="CE24" s="680"/>
      <c r="CF24" s="680"/>
      <c r="CG24" s="680"/>
      <c r="CH24" s="680"/>
      <c r="CI24" s="680"/>
      <c r="CJ24" s="680"/>
      <c r="CK24" s="680"/>
      <c r="CL24" s="680"/>
      <c r="CM24" s="680"/>
      <c r="CN24" s="680"/>
      <c r="CO24" s="680"/>
      <c r="CP24" s="680"/>
      <c r="CQ24" s="681"/>
      <c r="CR24" s="676">
        <v>3846632</v>
      </c>
      <c r="CS24" s="677"/>
      <c r="CT24" s="677"/>
      <c r="CU24" s="677"/>
      <c r="CV24" s="677"/>
      <c r="CW24" s="677"/>
      <c r="CX24" s="677"/>
      <c r="CY24" s="702"/>
      <c r="CZ24" s="703">
        <v>35.799999999999997</v>
      </c>
      <c r="DA24" s="685"/>
      <c r="DB24" s="685"/>
      <c r="DC24" s="705"/>
      <c r="DD24" s="701">
        <v>3365951</v>
      </c>
      <c r="DE24" s="677"/>
      <c r="DF24" s="677"/>
      <c r="DG24" s="677"/>
      <c r="DH24" s="677"/>
      <c r="DI24" s="677"/>
      <c r="DJ24" s="677"/>
      <c r="DK24" s="702"/>
      <c r="DL24" s="701">
        <v>2993796</v>
      </c>
      <c r="DM24" s="677"/>
      <c r="DN24" s="677"/>
      <c r="DO24" s="677"/>
      <c r="DP24" s="677"/>
      <c r="DQ24" s="677"/>
      <c r="DR24" s="677"/>
      <c r="DS24" s="677"/>
      <c r="DT24" s="677"/>
      <c r="DU24" s="677"/>
      <c r="DV24" s="702"/>
      <c r="DW24" s="703">
        <v>48.6</v>
      </c>
      <c r="DX24" s="685"/>
      <c r="DY24" s="685"/>
      <c r="DZ24" s="685"/>
      <c r="EA24" s="685"/>
      <c r="EB24" s="685"/>
      <c r="EC24" s="704"/>
    </row>
    <row r="25" spans="2:133" ht="11.25" customHeight="1" x14ac:dyDescent="0.2">
      <c r="B25" s="618" t="s">
        <v>281</v>
      </c>
      <c r="C25" s="619"/>
      <c r="D25" s="619"/>
      <c r="E25" s="619"/>
      <c r="F25" s="619"/>
      <c r="G25" s="619"/>
      <c r="H25" s="619"/>
      <c r="I25" s="619"/>
      <c r="J25" s="619"/>
      <c r="K25" s="619"/>
      <c r="L25" s="619"/>
      <c r="M25" s="619"/>
      <c r="N25" s="619"/>
      <c r="O25" s="619"/>
      <c r="P25" s="619"/>
      <c r="Q25" s="620"/>
      <c r="R25" s="621">
        <v>6718314</v>
      </c>
      <c r="S25" s="622"/>
      <c r="T25" s="622"/>
      <c r="U25" s="622"/>
      <c r="V25" s="622"/>
      <c r="W25" s="622"/>
      <c r="X25" s="622"/>
      <c r="Y25" s="623"/>
      <c r="Z25" s="659">
        <v>61</v>
      </c>
      <c r="AA25" s="659"/>
      <c r="AB25" s="659"/>
      <c r="AC25" s="659"/>
      <c r="AD25" s="660">
        <v>6113616</v>
      </c>
      <c r="AE25" s="660"/>
      <c r="AF25" s="660"/>
      <c r="AG25" s="660"/>
      <c r="AH25" s="660"/>
      <c r="AI25" s="660"/>
      <c r="AJ25" s="660"/>
      <c r="AK25" s="660"/>
      <c r="AL25" s="624">
        <v>99.2</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283</v>
      </c>
      <c r="CE25" s="619"/>
      <c r="CF25" s="619"/>
      <c r="CG25" s="619"/>
      <c r="CH25" s="619"/>
      <c r="CI25" s="619"/>
      <c r="CJ25" s="619"/>
      <c r="CK25" s="619"/>
      <c r="CL25" s="619"/>
      <c r="CM25" s="619"/>
      <c r="CN25" s="619"/>
      <c r="CO25" s="619"/>
      <c r="CP25" s="619"/>
      <c r="CQ25" s="620"/>
      <c r="CR25" s="621">
        <v>1532047</v>
      </c>
      <c r="CS25" s="634"/>
      <c r="CT25" s="634"/>
      <c r="CU25" s="634"/>
      <c r="CV25" s="634"/>
      <c r="CW25" s="634"/>
      <c r="CX25" s="634"/>
      <c r="CY25" s="635"/>
      <c r="CZ25" s="624">
        <v>14.3</v>
      </c>
      <c r="DA25" s="636"/>
      <c r="DB25" s="636"/>
      <c r="DC25" s="637"/>
      <c r="DD25" s="627">
        <v>1490821</v>
      </c>
      <c r="DE25" s="634"/>
      <c r="DF25" s="634"/>
      <c r="DG25" s="634"/>
      <c r="DH25" s="634"/>
      <c r="DI25" s="634"/>
      <c r="DJ25" s="634"/>
      <c r="DK25" s="635"/>
      <c r="DL25" s="627">
        <v>1382125</v>
      </c>
      <c r="DM25" s="634"/>
      <c r="DN25" s="634"/>
      <c r="DO25" s="634"/>
      <c r="DP25" s="634"/>
      <c r="DQ25" s="634"/>
      <c r="DR25" s="634"/>
      <c r="DS25" s="634"/>
      <c r="DT25" s="634"/>
      <c r="DU25" s="634"/>
      <c r="DV25" s="635"/>
      <c r="DW25" s="624">
        <v>22.4</v>
      </c>
      <c r="DX25" s="636"/>
      <c r="DY25" s="636"/>
      <c r="DZ25" s="636"/>
      <c r="EA25" s="636"/>
      <c r="EB25" s="636"/>
      <c r="EC25" s="648"/>
    </row>
    <row r="26" spans="2:133" ht="11.25" customHeight="1" x14ac:dyDescent="0.2">
      <c r="B26" s="618" t="s">
        <v>284</v>
      </c>
      <c r="C26" s="619"/>
      <c r="D26" s="619"/>
      <c r="E26" s="619"/>
      <c r="F26" s="619"/>
      <c r="G26" s="619"/>
      <c r="H26" s="619"/>
      <c r="I26" s="619"/>
      <c r="J26" s="619"/>
      <c r="K26" s="619"/>
      <c r="L26" s="619"/>
      <c r="M26" s="619"/>
      <c r="N26" s="619"/>
      <c r="O26" s="619"/>
      <c r="P26" s="619"/>
      <c r="Q26" s="620"/>
      <c r="R26" s="621">
        <v>569</v>
      </c>
      <c r="S26" s="622"/>
      <c r="T26" s="622"/>
      <c r="U26" s="622"/>
      <c r="V26" s="622"/>
      <c r="W26" s="622"/>
      <c r="X26" s="622"/>
      <c r="Y26" s="623"/>
      <c r="Z26" s="659">
        <v>0</v>
      </c>
      <c r="AA26" s="659"/>
      <c r="AB26" s="659"/>
      <c r="AC26" s="659"/>
      <c r="AD26" s="660">
        <v>569</v>
      </c>
      <c r="AE26" s="660"/>
      <c r="AF26" s="660"/>
      <c r="AG26" s="660"/>
      <c r="AH26" s="660"/>
      <c r="AI26" s="660"/>
      <c r="AJ26" s="660"/>
      <c r="AK26" s="660"/>
      <c r="AL26" s="624">
        <v>0</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286</v>
      </c>
      <c r="CE26" s="619"/>
      <c r="CF26" s="619"/>
      <c r="CG26" s="619"/>
      <c r="CH26" s="619"/>
      <c r="CI26" s="619"/>
      <c r="CJ26" s="619"/>
      <c r="CK26" s="619"/>
      <c r="CL26" s="619"/>
      <c r="CM26" s="619"/>
      <c r="CN26" s="619"/>
      <c r="CO26" s="619"/>
      <c r="CP26" s="619"/>
      <c r="CQ26" s="620"/>
      <c r="CR26" s="621">
        <v>976425</v>
      </c>
      <c r="CS26" s="622"/>
      <c r="CT26" s="622"/>
      <c r="CU26" s="622"/>
      <c r="CV26" s="622"/>
      <c r="CW26" s="622"/>
      <c r="CX26" s="622"/>
      <c r="CY26" s="623"/>
      <c r="CZ26" s="624">
        <v>9.1</v>
      </c>
      <c r="DA26" s="636"/>
      <c r="DB26" s="636"/>
      <c r="DC26" s="637"/>
      <c r="DD26" s="627">
        <v>957770</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287</v>
      </c>
      <c r="C27" s="619"/>
      <c r="D27" s="619"/>
      <c r="E27" s="619"/>
      <c r="F27" s="619"/>
      <c r="G27" s="619"/>
      <c r="H27" s="619"/>
      <c r="I27" s="619"/>
      <c r="J27" s="619"/>
      <c r="K27" s="619"/>
      <c r="L27" s="619"/>
      <c r="M27" s="619"/>
      <c r="N27" s="619"/>
      <c r="O27" s="619"/>
      <c r="P27" s="619"/>
      <c r="Q27" s="620"/>
      <c r="R27" s="621">
        <v>8050</v>
      </c>
      <c r="S27" s="622"/>
      <c r="T27" s="622"/>
      <c r="U27" s="622"/>
      <c r="V27" s="622"/>
      <c r="W27" s="622"/>
      <c r="X27" s="622"/>
      <c r="Y27" s="623"/>
      <c r="Z27" s="659">
        <v>0.1</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1037218</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8"/>
      <c r="CD27" s="618" t="s">
        <v>289</v>
      </c>
      <c r="CE27" s="619"/>
      <c r="CF27" s="619"/>
      <c r="CG27" s="619"/>
      <c r="CH27" s="619"/>
      <c r="CI27" s="619"/>
      <c r="CJ27" s="619"/>
      <c r="CK27" s="619"/>
      <c r="CL27" s="619"/>
      <c r="CM27" s="619"/>
      <c r="CN27" s="619"/>
      <c r="CO27" s="619"/>
      <c r="CP27" s="619"/>
      <c r="CQ27" s="620"/>
      <c r="CR27" s="621">
        <v>881478</v>
      </c>
      <c r="CS27" s="634"/>
      <c r="CT27" s="634"/>
      <c r="CU27" s="634"/>
      <c r="CV27" s="634"/>
      <c r="CW27" s="634"/>
      <c r="CX27" s="634"/>
      <c r="CY27" s="635"/>
      <c r="CZ27" s="624">
        <v>8.1999999999999993</v>
      </c>
      <c r="DA27" s="636"/>
      <c r="DB27" s="636"/>
      <c r="DC27" s="637"/>
      <c r="DD27" s="627">
        <v>442090</v>
      </c>
      <c r="DE27" s="634"/>
      <c r="DF27" s="634"/>
      <c r="DG27" s="634"/>
      <c r="DH27" s="634"/>
      <c r="DI27" s="634"/>
      <c r="DJ27" s="634"/>
      <c r="DK27" s="635"/>
      <c r="DL27" s="627">
        <v>178631</v>
      </c>
      <c r="DM27" s="634"/>
      <c r="DN27" s="634"/>
      <c r="DO27" s="634"/>
      <c r="DP27" s="634"/>
      <c r="DQ27" s="634"/>
      <c r="DR27" s="634"/>
      <c r="DS27" s="634"/>
      <c r="DT27" s="634"/>
      <c r="DU27" s="634"/>
      <c r="DV27" s="635"/>
      <c r="DW27" s="624">
        <v>2.9</v>
      </c>
      <c r="DX27" s="636"/>
      <c r="DY27" s="636"/>
      <c r="DZ27" s="636"/>
      <c r="EA27" s="636"/>
      <c r="EB27" s="636"/>
      <c r="EC27" s="648"/>
    </row>
    <row r="28" spans="2:133" ht="11.25" customHeight="1" x14ac:dyDescent="0.2">
      <c r="B28" s="618" t="s">
        <v>290</v>
      </c>
      <c r="C28" s="619"/>
      <c r="D28" s="619"/>
      <c r="E28" s="619"/>
      <c r="F28" s="619"/>
      <c r="G28" s="619"/>
      <c r="H28" s="619"/>
      <c r="I28" s="619"/>
      <c r="J28" s="619"/>
      <c r="K28" s="619"/>
      <c r="L28" s="619"/>
      <c r="M28" s="619"/>
      <c r="N28" s="619"/>
      <c r="O28" s="619"/>
      <c r="P28" s="619"/>
      <c r="Q28" s="620"/>
      <c r="R28" s="621">
        <v>47083</v>
      </c>
      <c r="S28" s="622"/>
      <c r="T28" s="622"/>
      <c r="U28" s="622"/>
      <c r="V28" s="622"/>
      <c r="W28" s="622"/>
      <c r="X28" s="622"/>
      <c r="Y28" s="623"/>
      <c r="Z28" s="659">
        <v>0.4</v>
      </c>
      <c r="AA28" s="659"/>
      <c r="AB28" s="659"/>
      <c r="AC28" s="659"/>
      <c r="AD28" s="660">
        <v>7420</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1433107</v>
      </c>
      <c r="CS28" s="622"/>
      <c r="CT28" s="622"/>
      <c r="CU28" s="622"/>
      <c r="CV28" s="622"/>
      <c r="CW28" s="622"/>
      <c r="CX28" s="622"/>
      <c r="CY28" s="623"/>
      <c r="CZ28" s="624">
        <v>13.3</v>
      </c>
      <c r="DA28" s="636"/>
      <c r="DB28" s="636"/>
      <c r="DC28" s="637"/>
      <c r="DD28" s="627">
        <v>1433040</v>
      </c>
      <c r="DE28" s="622"/>
      <c r="DF28" s="622"/>
      <c r="DG28" s="622"/>
      <c r="DH28" s="622"/>
      <c r="DI28" s="622"/>
      <c r="DJ28" s="622"/>
      <c r="DK28" s="623"/>
      <c r="DL28" s="627">
        <v>1433040</v>
      </c>
      <c r="DM28" s="622"/>
      <c r="DN28" s="622"/>
      <c r="DO28" s="622"/>
      <c r="DP28" s="622"/>
      <c r="DQ28" s="622"/>
      <c r="DR28" s="622"/>
      <c r="DS28" s="622"/>
      <c r="DT28" s="622"/>
      <c r="DU28" s="622"/>
      <c r="DV28" s="623"/>
      <c r="DW28" s="624">
        <v>23.3</v>
      </c>
      <c r="DX28" s="636"/>
      <c r="DY28" s="636"/>
      <c r="DZ28" s="636"/>
      <c r="EA28" s="636"/>
      <c r="EB28" s="636"/>
      <c r="EC28" s="648"/>
    </row>
    <row r="29" spans="2:133" ht="11.25" customHeight="1" x14ac:dyDescent="0.2">
      <c r="B29" s="618" t="s">
        <v>292</v>
      </c>
      <c r="C29" s="619"/>
      <c r="D29" s="619"/>
      <c r="E29" s="619"/>
      <c r="F29" s="619"/>
      <c r="G29" s="619"/>
      <c r="H29" s="619"/>
      <c r="I29" s="619"/>
      <c r="J29" s="619"/>
      <c r="K29" s="619"/>
      <c r="L29" s="619"/>
      <c r="M29" s="619"/>
      <c r="N29" s="619"/>
      <c r="O29" s="619"/>
      <c r="P29" s="619"/>
      <c r="Q29" s="620"/>
      <c r="R29" s="621">
        <v>10539</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293</v>
      </c>
      <c r="CE29" s="641"/>
      <c r="CF29" s="618" t="s">
        <v>66</v>
      </c>
      <c r="CG29" s="619"/>
      <c r="CH29" s="619"/>
      <c r="CI29" s="619"/>
      <c r="CJ29" s="619"/>
      <c r="CK29" s="619"/>
      <c r="CL29" s="619"/>
      <c r="CM29" s="619"/>
      <c r="CN29" s="619"/>
      <c r="CO29" s="619"/>
      <c r="CP29" s="619"/>
      <c r="CQ29" s="620"/>
      <c r="CR29" s="621">
        <v>1433107</v>
      </c>
      <c r="CS29" s="634"/>
      <c r="CT29" s="634"/>
      <c r="CU29" s="634"/>
      <c r="CV29" s="634"/>
      <c r="CW29" s="634"/>
      <c r="CX29" s="634"/>
      <c r="CY29" s="635"/>
      <c r="CZ29" s="624">
        <v>13.3</v>
      </c>
      <c r="DA29" s="636"/>
      <c r="DB29" s="636"/>
      <c r="DC29" s="637"/>
      <c r="DD29" s="627">
        <v>1433040</v>
      </c>
      <c r="DE29" s="634"/>
      <c r="DF29" s="634"/>
      <c r="DG29" s="634"/>
      <c r="DH29" s="634"/>
      <c r="DI29" s="634"/>
      <c r="DJ29" s="634"/>
      <c r="DK29" s="635"/>
      <c r="DL29" s="627">
        <v>1433040</v>
      </c>
      <c r="DM29" s="634"/>
      <c r="DN29" s="634"/>
      <c r="DO29" s="634"/>
      <c r="DP29" s="634"/>
      <c r="DQ29" s="634"/>
      <c r="DR29" s="634"/>
      <c r="DS29" s="634"/>
      <c r="DT29" s="634"/>
      <c r="DU29" s="634"/>
      <c r="DV29" s="635"/>
      <c r="DW29" s="624">
        <v>23.3</v>
      </c>
      <c r="DX29" s="636"/>
      <c r="DY29" s="636"/>
      <c r="DZ29" s="636"/>
      <c r="EA29" s="636"/>
      <c r="EB29" s="636"/>
      <c r="EC29" s="648"/>
    </row>
    <row r="30" spans="2:133" ht="11.25" customHeight="1" x14ac:dyDescent="0.2">
      <c r="B30" s="618" t="s">
        <v>294</v>
      </c>
      <c r="C30" s="619"/>
      <c r="D30" s="619"/>
      <c r="E30" s="619"/>
      <c r="F30" s="619"/>
      <c r="G30" s="619"/>
      <c r="H30" s="619"/>
      <c r="I30" s="619"/>
      <c r="J30" s="619"/>
      <c r="K30" s="619"/>
      <c r="L30" s="619"/>
      <c r="M30" s="619"/>
      <c r="N30" s="619"/>
      <c r="O30" s="619"/>
      <c r="P30" s="619"/>
      <c r="Q30" s="620"/>
      <c r="R30" s="621">
        <v>1024004</v>
      </c>
      <c r="S30" s="622"/>
      <c r="T30" s="622"/>
      <c r="U30" s="622"/>
      <c r="V30" s="622"/>
      <c r="W30" s="622"/>
      <c r="X30" s="622"/>
      <c r="Y30" s="623"/>
      <c r="Z30" s="659">
        <v>9.3000000000000007</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6"/>
      <c r="BI30" s="696"/>
      <c r="BJ30" s="696"/>
      <c r="BK30" s="696"/>
      <c r="BL30" s="696"/>
      <c r="BM30" s="696"/>
      <c r="BN30" s="696"/>
      <c r="BO30" s="696"/>
      <c r="BP30" s="696"/>
      <c r="BQ30" s="697"/>
      <c r="BR30" s="673" t="s">
        <v>296</v>
      </c>
      <c r="BS30" s="696"/>
      <c r="BT30" s="696"/>
      <c r="BU30" s="696"/>
      <c r="BV30" s="696"/>
      <c r="BW30" s="696"/>
      <c r="BX30" s="696"/>
      <c r="BY30" s="696"/>
      <c r="BZ30" s="696"/>
      <c r="CA30" s="696"/>
      <c r="CB30" s="697"/>
      <c r="CD30" s="642"/>
      <c r="CE30" s="643"/>
      <c r="CF30" s="618" t="s">
        <v>297</v>
      </c>
      <c r="CG30" s="619"/>
      <c r="CH30" s="619"/>
      <c r="CI30" s="619"/>
      <c r="CJ30" s="619"/>
      <c r="CK30" s="619"/>
      <c r="CL30" s="619"/>
      <c r="CM30" s="619"/>
      <c r="CN30" s="619"/>
      <c r="CO30" s="619"/>
      <c r="CP30" s="619"/>
      <c r="CQ30" s="620"/>
      <c r="CR30" s="621">
        <v>1389184</v>
      </c>
      <c r="CS30" s="622"/>
      <c r="CT30" s="622"/>
      <c r="CU30" s="622"/>
      <c r="CV30" s="622"/>
      <c r="CW30" s="622"/>
      <c r="CX30" s="622"/>
      <c r="CY30" s="623"/>
      <c r="CZ30" s="624">
        <v>12.9</v>
      </c>
      <c r="DA30" s="636"/>
      <c r="DB30" s="636"/>
      <c r="DC30" s="637"/>
      <c r="DD30" s="627">
        <v>1389117</v>
      </c>
      <c r="DE30" s="622"/>
      <c r="DF30" s="622"/>
      <c r="DG30" s="622"/>
      <c r="DH30" s="622"/>
      <c r="DI30" s="622"/>
      <c r="DJ30" s="622"/>
      <c r="DK30" s="623"/>
      <c r="DL30" s="627">
        <v>1389117</v>
      </c>
      <c r="DM30" s="622"/>
      <c r="DN30" s="622"/>
      <c r="DO30" s="622"/>
      <c r="DP30" s="622"/>
      <c r="DQ30" s="622"/>
      <c r="DR30" s="622"/>
      <c r="DS30" s="622"/>
      <c r="DT30" s="622"/>
      <c r="DU30" s="622"/>
      <c r="DV30" s="623"/>
      <c r="DW30" s="624">
        <v>22.5</v>
      </c>
      <c r="DX30" s="636"/>
      <c r="DY30" s="636"/>
      <c r="DZ30" s="636"/>
      <c r="EA30" s="636"/>
      <c r="EB30" s="636"/>
      <c r="EC30" s="648"/>
    </row>
    <row r="31" spans="2:133" ht="11.25" customHeight="1" x14ac:dyDescent="0.2">
      <c r="B31" s="688" t="s">
        <v>298</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299</v>
      </c>
      <c r="AQ31" s="692"/>
      <c r="AR31" s="692"/>
      <c r="AS31" s="692"/>
      <c r="AT31" s="693" t="s">
        <v>300</v>
      </c>
      <c r="AU31" s="218"/>
      <c r="AV31" s="218"/>
      <c r="AW31" s="218"/>
      <c r="AX31" s="679" t="s">
        <v>178</v>
      </c>
      <c r="AY31" s="680"/>
      <c r="AZ31" s="680"/>
      <c r="BA31" s="680"/>
      <c r="BB31" s="680"/>
      <c r="BC31" s="680"/>
      <c r="BD31" s="680"/>
      <c r="BE31" s="680"/>
      <c r="BF31" s="681"/>
      <c r="BG31" s="683">
        <v>98.5</v>
      </c>
      <c r="BH31" s="684"/>
      <c r="BI31" s="684"/>
      <c r="BJ31" s="684"/>
      <c r="BK31" s="684"/>
      <c r="BL31" s="684"/>
      <c r="BM31" s="685">
        <v>95.6</v>
      </c>
      <c r="BN31" s="684"/>
      <c r="BO31" s="684"/>
      <c r="BP31" s="684"/>
      <c r="BQ31" s="686"/>
      <c r="BR31" s="683">
        <v>98.4</v>
      </c>
      <c r="BS31" s="684"/>
      <c r="BT31" s="684"/>
      <c r="BU31" s="684"/>
      <c r="BV31" s="684"/>
      <c r="BW31" s="684"/>
      <c r="BX31" s="685">
        <v>95.8</v>
      </c>
      <c r="BY31" s="684"/>
      <c r="BZ31" s="684"/>
      <c r="CA31" s="684"/>
      <c r="CB31" s="686"/>
      <c r="CD31" s="642"/>
      <c r="CE31" s="643"/>
      <c r="CF31" s="618" t="s">
        <v>301</v>
      </c>
      <c r="CG31" s="619"/>
      <c r="CH31" s="619"/>
      <c r="CI31" s="619"/>
      <c r="CJ31" s="619"/>
      <c r="CK31" s="619"/>
      <c r="CL31" s="619"/>
      <c r="CM31" s="619"/>
      <c r="CN31" s="619"/>
      <c r="CO31" s="619"/>
      <c r="CP31" s="619"/>
      <c r="CQ31" s="620"/>
      <c r="CR31" s="621">
        <v>43923</v>
      </c>
      <c r="CS31" s="634"/>
      <c r="CT31" s="634"/>
      <c r="CU31" s="634"/>
      <c r="CV31" s="634"/>
      <c r="CW31" s="634"/>
      <c r="CX31" s="634"/>
      <c r="CY31" s="635"/>
      <c r="CZ31" s="624">
        <v>0.4</v>
      </c>
      <c r="DA31" s="636"/>
      <c r="DB31" s="636"/>
      <c r="DC31" s="637"/>
      <c r="DD31" s="627">
        <v>43923</v>
      </c>
      <c r="DE31" s="634"/>
      <c r="DF31" s="634"/>
      <c r="DG31" s="634"/>
      <c r="DH31" s="634"/>
      <c r="DI31" s="634"/>
      <c r="DJ31" s="634"/>
      <c r="DK31" s="635"/>
      <c r="DL31" s="627">
        <v>43923</v>
      </c>
      <c r="DM31" s="634"/>
      <c r="DN31" s="634"/>
      <c r="DO31" s="634"/>
      <c r="DP31" s="634"/>
      <c r="DQ31" s="634"/>
      <c r="DR31" s="634"/>
      <c r="DS31" s="634"/>
      <c r="DT31" s="634"/>
      <c r="DU31" s="634"/>
      <c r="DV31" s="635"/>
      <c r="DW31" s="624">
        <v>0.7</v>
      </c>
      <c r="DX31" s="636"/>
      <c r="DY31" s="636"/>
      <c r="DZ31" s="636"/>
      <c r="EA31" s="636"/>
      <c r="EB31" s="636"/>
      <c r="EC31" s="648"/>
    </row>
    <row r="32" spans="2:133" ht="11.25" customHeight="1" x14ac:dyDescent="0.2">
      <c r="B32" s="618" t="s">
        <v>302</v>
      </c>
      <c r="C32" s="619"/>
      <c r="D32" s="619"/>
      <c r="E32" s="619"/>
      <c r="F32" s="619"/>
      <c r="G32" s="619"/>
      <c r="H32" s="619"/>
      <c r="I32" s="619"/>
      <c r="J32" s="619"/>
      <c r="K32" s="619"/>
      <c r="L32" s="619"/>
      <c r="M32" s="619"/>
      <c r="N32" s="619"/>
      <c r="O32" s="619"/>
      <c r="P32" s="619"/>
      <c r="Q32" s="620"/>
      <c r="R32" s="621">
        <v>437023</v>
      </c>
      <c r="S32" s="622"/>
      <c r="T32" s="622"/>
      <c r="U32" s="622"/>
      <c r="V32" s="622"/>
      <c r="W32" s="622"/>
      <c r="X32" s="622"/>
      <c r="Y32" s="623"/>
      <c r="Z32" s="659">
        <v>4</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14" t="s">
        <v>303</v>
      </c>
      <c r="AX32" s="618" t="s">
        <v>304</v>
      </c>
      <c r="AY32" s="619"/>
      <c r="AZ32" s="619"/>
      <c r="BA32" s="619"/>
      <c r="BB32" s="619"/>
      <c r="BC32" s="619"/>
      <c r="BD32" s="619"/>
      <c r="BE32" s="619"/>
      <c r="BF32" s="620"/>
      <c r="BG32" s="687">
        <v>98.8</v>
      </c>
      <c r="BH32" s="634"/>
      <c r="BI32" s="634"/>
      <c r="BJ32" s="634"/>
      <c r="BK32" s="634"/>
      <c r="BL32" s="634"/>
      <c r="BM32" s="625">
        <v>96.7</v>
      </c>
      <c r="BN32" s="634"/>
      <c r="BO32" s="634"/>
      <c r="BP32" s="634"/>
      <c r="BQ32" s="657"/>
      <c r="BR32" s="687">
        <v>98.5</v>
      </c>
      <c r="BS32" s="634"/>
      <c r="BT32" s="634"/>
      <c r="BU32" s="634"/>
      <c r="BV32" s="634"/>
      <c r="BW32" s="634"/>
      <c r="BX32" s="625">
        <v>96.9</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306</v>
      </c>
      <c r="C33" s="619"/>
      <c r="D33" s="619"/>
      <c r="E33" s="619"/>
      <c r="F33" s="619"/>
      <c r="G33" s="619"/>
      <c r="H33" s="619"/>
      <c r="I33" s="619"/>
      <c r="J33" s="619"/>
      <c r="K33" s="619"/>
      <c r="L33" s="619"/>
      <c r="M33" s="619"/>
      <c r="N33" s="619"/>
      <c r="O33" s="619"/>
      <c r="P33" s="619"/>
      <c r="Q33" s="620"/>
      <c r="R33" s="621">
        <v>10941</v>
      </c>
      <c r="S33" s="622"/>
      <c r="T33" s="622"/>
      <c r="U33" s="622"/>
      <c r="V33" s="622"/>
      <c r="W33" s="622"/>
      <c r="X33" s="622"/>
      <c r="Y33" s="623"/>
      <c r="Z33" s="659">
        <v>0.1</v>
      </c>
      <c r="AA33" s="659"/>
      <c r="AB33" s="659"/>
      <c r="AC33" s="659"/>
      <c r="AD33" s="660">
        <v>7364</v>
      </c>
      <c r="AE33" s="660"/>
      <c r="AF33" s="660"/>
      <c r="AG33" s="660"/>
      <c r="AH33" s="660"/>
      <c r="AI33" s="660"/>
      <c r="AJ33" s="660"/>
      <c r="AK33" s="660"/>
      <c r="AL33" s="624">
        <v>0.1</v>
      </c>
      <c r="AM33" s="625"/>
      <c r="AN33" s="625"/>
      <c r="AO33" s="661"/>
      <c r="AP33" s="664"/>
      <c r="AQ33" s="665"/>
      <c r="AR33" s="665"/>
      <c r="AS33" s="665"/>
      <c r="AT33" s="695"/>
      <c r="AU33" s="219"/>
      <c r="AV33" s="219"/>
      <c r="AW33" s="219"/>
      <c r="AX33" s="602" t="s">
        <v>307</v>
      </c>
      <c r="AY33" s="603"/>
      <c r="AZ33" s="603"/>
      <c r="BA33" s="603"/>
      <c r="BB33" s="603"/>
      <c r="BC33" s="603"/>
      <c r="BD33" s="603"/>
      <c r="BE33" s="603"/>
      <c r="BF33" s="604"/>
      <c r="BG33" s="682">
        <v>98.1</v>
      </c>
      <c r="BH33" s="606"/>
      <c r="BI33" s="606"/>
      <c r="BJ33" s="606"/>
      <c r="BK33" s="606"/>
      <c r="BL33" s="606"/>
      <c r="BM33" s="652">
        <v>94.2</v>
      </c>
      <c r="BN33" s="606"/>
      <c r="BO33" s="606"/>
      <c r="BP33" s="606"/>
      <c r="BQ33" s="669"/>
      <c r="BR33" s="682">
        <v>98.2</v>
      </c>
      <c r="BS33" s="606"/>
      <c r="BT33" s="606"/>
      <c r="BU33" s="606"/>
      <c r="BV33" s="606"/>
      <c r="BW33" s="606"/>
      <c r="BX33" s="652">
        <v>94.5</v>
      </c>
      <c r="BY33" s="606"/>
      <c r="BZ33" s="606"/>
      <c r="CA33" s="606"/>
      <c r="CB33" s="669"/>
      <c r="CD33" s="618" t="s">
        <v>308</v>
      </c>
      <c r="CE33" s="619"/>
      <c r="CF33" s="619"/>
      <c r="CG33" s="619"/>
      <c r="CH33" s="619"/>
      <c r="CI33" s="619"/>
      <c r="CJ33" s="619"/>
      <c r="CK33" s="619"/>
      <c r="CL33" s="619"/>
      <c r="CM33" s="619"/>
      <c r="CN33" s="619"/>
      <c r="CO33" s="619"/>
      <c r="CP33" s="619"/>
      <c r="CQ33" s="620"/>
      <c r="CR33" s="621">
        <v>5084192</v>
      </c>
      <c r="CS33" s="634"/>
      <c r="CT33" s="634"/>
      <c r="CU33" s="634"/>
      <c r="CV33" s="634"/>
      <c r="CW33" s="634"/>
      <c r="CX33" s="634"/>
      <c r="CY33" s="635"/>
      <c r="CZ33" s="624">
        <v>47.3</v>
      </c>
      <c r="DA33" s="636"/>
      <c r="DB33" s="636"/>
      <c r="DC33" s="637"/>
      <c r="DD33" s="627">
        <v>4195203</v>
      </c>
      <c r="DE33" s="634"/>
      <c r="DF33" s="634"/>
      <c r="DG33" s="634"/>
      <c r="DH33" s="634"/>
      <c r="DI33" s="634"/>
      <c r="DJ33" s="634"/>
      <c r="DK33" s="635"/>
      <c r="DL33" s="627">
        <v>3114506</v>
      </c>
      <c r="DM33" s="634"/>
      <c r="DN33" s="634"/>
      <c r="DO33" s="634"/>
      <c r="DP33" s="634"/>
      <c r="DQ33" s="634"/>
      <c r="DR33" s="634"/>
      <c r="DS33" s="634"/>
      <c r="DT33" s="634"/>
      <c r="DU33" s="634"/>
      <c r="DV33" s="635"/>
      <c r="DW33" s="624">
        <v>50.5</v>
      </c>
      <c r="DX33" s="636"/>
      <c r="DY33" s="636"/>
      <c r="DZ33" s="636"/>
      <c r="EA33" s="636"/>
      <c r="EB33" s="636"/>
      <c r="EC33" s="648"/>
    </row>
    <row r="34" spans="2:133" ht="11.25" customHeight="1" x14ac:dyDescent="0.2">
      <c r="B34" s="618" t="s">
        <v>309</v>
      </c>
      <c r="C34" s="619"/>
      <c r="D34" s="619"/>
      <c r="E34" s="619"/>
      <c r="F34" s="619"/>
      <c r="G34" s="619"/>
      <c r="H34" s="619"/>
      <c r="I34" s="619"/>
      <c r="J34" s="619"/>
      <c r="K34" s="619"/>
      <c r="L34" s="619"/>
      <c r="M34" s="619"/>
      <c r="N34" s="619"/>
      <c r="O34" s="619"/>
      <c r="P34" s="619"/>
      <c r="Q34" s="620"/>
      <c r="R34" s="621">
        <v>173044</v>
      </c>
      <c r="S34" s="622"/>
      <c r="T34" s="622"/>
      <c r="U34" s="622"/>
      <c r="V34" s="622"/>
      <c r="W34" s="622"/>
      <c r="X34" s="622"/>
      <c r="Y34" s="623"/>
      <c r="Z34" s="659">
        <v>1.6</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310</v>
      </c>
      <c r="CE34" s="619"/>
      <c r="CF34" s="619"/>
      <c r="CG34" s="619"/>
      <c r="CH34" s="619"/>
      <c r="CI34" s="619"/>
      <c r="CJ34" s="619"/>
      <c r="CK34" s="619"/>
      <c r="CL34" s="619"/>
      <c r="CM34" s="619"/>
      <c r="CN34" s="619"/>
      <c r="CO34" s="619"/>
      <c r="CP34" s="619"/>
      <c r="CQ34" s="620"/>
      <c r="CR34" s="621">
        <v>1662290</v>
      </c>
      <c r="CS34" s="622"/>
      <c r="CT34" s="622"/>
      <c r="CU34" s="622"/>
      <c r="CV34" s="622"/>
      <c r="CW34" s="622"/>
      <c r="CX34" s="622"/>
      <c r="CY34" s="623"/>
      <c r="CZ34" s="624">
        <v>15.5</v>
      </c>
      <c r="DA34" s="636"/>
      <c r="DB34" s="636"/>
      <c r="DC34" s="637"/>
      <c r="DD34" s="627">
        <v>1251372</v>
      </c>
      <c r="DE34" s="622"/>
      <c r="DF34" s="622"/>
      <c r="DG34" s="622"/>
      <c r="DH34" s="622"/>
      <c r="DI34" s="622"/>
      <c r="DJ34" s="622"/>
      <c r="DK34" s="623"/>
      <c r="DL34" s="627">
        <v>1054277</v>
      </c>
      <c r="DM34" s="622"/>
      <c r="DN34" s="622"/>
      <c r="DO34" s="622"/>
      <c r="DP34" s="622"/>
      <c r="DQ34" s="622"/>
      <c r="DR34" s="622"/>
      <c r="DS34" s="622"/>
      <c r="DT34" s="622"/>
      <c r="DU34" s="622"/>
      <c r="DV34" s="623"/>
      <c r="DW34" s="624">
        <v>17.100000000000001</v>
      </c>
      <c r="DX34" s="636"/>
      <c r="DY34" s="636"/>
      <c r="DZ34" s="636"/>
      <c r="EA34" s="636"/>
      <c r="EB34" s="636"/>
      <c r="EC34" s="648"/>
    </row>
    <row r="35" spans="2:133" ht="11.25" customHeight="1" x14ac:dyDescent="0.2">
      <c r="B35" s="618" t="s">
        <v>311</v>
      </c>
      <c r="C35" s="619"/>
      <c r="D35" s="619"/>
      <c r="E35" s="619"/>
      <c r="F35" s="619"/>
      <c r="G35" s="619"/>
      <c r="H35" s="619"/>
      <c r="I35" s="619"/>
      <c r="J35" s="619"/>
      <c r="K35" s="619"/>
      <c r="L35" s="619"/>
      <c r="M35" s="619"/>
      <c r="N35" s="619"/>
      <c r="O35" s="619"/>
      <c r="P35" s="619"/>
      <c r="Q35" s="620"/>
      <c r="R35" s="621">
        <v>894732</v>
      </c>
      <c r="S35" s="622"/>
      <c r="T35" s="622"/>
      <c r="U35" s="622"/>
      <c r="V35" s="622"/>
      <c r="W35" s="622"/>
      <c r="X35" s="622"/>
      <c r="Y35" s="623"/>
      <c r="Z35" s="659">
        <v>8.1</v>
      </c>
      <c r="AA35" s="659"/>
      <c r="AB35" s="659"/>
      <c r="AC35" s="659"/>
      <c r="AD35" s="660" t="s">
        <v>122</v>
      </c>
      <c r="AE35" s="660"/>
      <c r="AF35" s="660"/>
      <c r="AG35" s="660"/>
      <c r="AH35" s="660"/>
      <c r="AI35" s="660"/>
      <c r="AJ35" s="660"/>
      <c r="AK35" s="660"/>
      <c r="AL35" s="624" t="s">
        <v>122</v>
      </c>
      <c r="AM35" s="625"/>
      <c r="AN35" s="625"/>
      <c r="AO35" s="661"/>
      <c r="AP35" s="222"/>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36016</v>
      </c>
      <c r="CS35" s="634"/>
      <c r="CT35" s="634"/>
      <c r="CU35" s="634"/>
      <c r="CV35" s="634"/>
      <c r="CW35" s="634"/>
      <c r="CX35" s="634"/>
      <c r="CY35" s="635"/>
      <c r="CZ35" s="624">
        <v>0.3</v>
      </c>
      <c r="DA35" s="636"/>
      <c r="DB35" s="636"/>
      <c r="DC35" s="637"/>
      <c r="DD35" s="627">
        <v>25186</v>
      </c>
      <c r="DE35" s="634"/>
      <c r="DF35" s="634"/>
      <c r="DG35" s="634"/>
      <c r="DH35" s="634"/>
      <c r="DI35" s="634"/>
      <c r="DJ35" s="634"/>
      <c r="DK35" s="635"/>
      <c r="DL35" s="627">
        <v>10494</v>
      </c>
      <c r="DM35" s="634"/>
      <c r="DN35" s="634"/>
      <c r="DO35" s="634"/>
      <c r="DP35" s="634"/>
      <c r="DQ35" s="634"/>
      <c r="DR35" s="634"/>
      <c r="DS35" s="634"/>
      <c r="DT35" s="634"/>
      <c r="DU35" s="634"/>
      <c r="DV35" s="635"/>
      <c r="DW35" s="624">
        <v>0.2</v>
      </c>
      <c r="DX35" s="636"/>
      <c r="DY35" s="636"/>
      <c r="DZ35" s="636"/>
      <c r="EA35" s="636"/>
      <c r="EB35" s="636"/>
      <c r="EC35" s="648"/>
    </row>
    <row r="36" spans="2:133" ht="11.25" customHeight="1" x14ac:dyDescent="0.2">
      <c r="B36" s="618" t="s">
        <v>315</v>
      </c>
      <c r="C36" s="619"/>
      <c r="D36" s="619"/>
      <c r="E36" s="619"/>
      <c r="F36" s="619"/>
      <c r="G36" s="619"/>
      <c r="H36" s="619"/>
      <c r="I36" s="619"/>
      <c r="J36" s="619"/>
      <c r="K36" s="619"/>
      <c r="L36" s="619"/>
      <c r="M36" s="619"/>
      <c r="N36" s="619"/>
      <c r="O36" s="619"/>
      <c r="P36" s="619"/>
      <c r="Q36" s="620"/>
      <c r="R36" s="621">
        <v>372775</v>
      </c>
      <c r="S36" s="622"/>
      <c r="T36" s="622"/>
      <c r="U36" s="622"/>
      <c r="V36" s="622"/>
      <c r="W36" s="622"/>
      <c r="X36" s="622"/>
      <c r="Y36" s="623"/>
      <c r="Z36" s="659">
        <v>3.4</v>
      </c>
      <c r="AA36" s="659"/>
      <c r="AB36" s="659"/>
      <c r="AC36" s="659"/>
      <c r="AD36" s="660" t="s">
        <v>122</v>
      </c>
      <c r="AE36" s="660"/>
      <c r="AF36" s="660"/>
      <c r="AG36" s="660"/>
      <c r="AH36" s="660"/>
      <c r="AI36" s="660"/>
      <c r="AJ36" s="660"/>
      <c r="AK36" s="660"/>
      <c r="AL36" s="624" t="s">
        <v>122</v>
      </c>
      <c r="AM36" s="625"/>
      <c r="AN36" s="625"/>
      <c r="AO36" s="661"/>
      <c r="AP36" s="222"/>
      <c r="AQ36" s="670" t="s">
        <v>316</v>
      </c>
      <c r="AR36" s="671"/>
      <c r="AS36" s="671"/>
      <c r="AT36" s="671"/>
      <c r="AU36" s="671"/>
      <c r="AV36" s="671"/>
      <c r="AW36" s="671"/>
      <c r="AX36" s="671"/>
      <c r="AY36" s="672"/>
      <c r="AZ36" s="676">
        <v>1810794</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35973</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1694766</v>
      </c>
      <c r="CS36" s="622"/>
      <c r="CT36" s="622"/>
      <c r="CU36" s="622"/>
      <c r="CV36" s="622"/>
      <c r="CW36" s="622"/>
      <c r="CX36" s="622"/>
      <c r="CY36" s="623"/>
      <c r="CZ36" s="624">
        <v>15.8</v>
      </c>
      <c r="DA36" s="636"/>
      <c r="DB36" s="636"/>
      <c r="DC36" s="637"/>
      <c r="DD36" s="627">
        <v>1456084</v>
      </c>
      <c r="DE36" s="622"/>
      <c r="DF36" s="622"/>
      <c r="DG36" s="622"/>
      <c r="DH36" s="622"/>
      <c r="DI36" s="622"/>
      <c r="DJ36" s="622"/>
      <c r="DK36" s="623"/>
      <c r="DL36" s="627">
        <v>1067457</v>
      </c>
      <c r="DM36" s="622"/>
      <c r="DN36" s="622"/>
      <c r="DO36" s="622"/>
      <c r="DP36" s="622"/>
      <c r="DQ36" s="622"/>
      <c r="DR36" s="622"/>
      <c r="DS36" s="622"/>
      <c r="DT36" s="622"/>
      <c r="DU36" s="622"/>
      <c r="DV36" s="623"/>
      <c r="DW36" s="624">
        <v>17.3</v>
      </c>
      <c r="DX36" s="636"/>
      <c r="DY36" s="636"/>
      <c r="DZ36" s="636"/>
      <c r="EA36" s="636"/>
      <c r="EB36" s="636"/>
      <c r="EC36" s="648"/>
    </row>
    <row r="37" spans="2:133" ht="11.25" customHeight="1" x14ac:dyDescent="0.2">
      <c r="B37" s="618" t="s">
        <v>319</v>
      </c>
      <c r="C37" s="619"/>
      <c r="D37" s="619"/>
      <c r="E37" s="619"/>
      <c r="F37" s="619"/>
      <c r="G37" s="619"/>
      <c r="H37" s="619"/>
      <c r="I37" s="619"/>
      <c r="J37" s="619"/>
      <c r="K37" s="619"/>
      <c r="L37" s="619"/>
      <c r="M37" s="619"/>
      <c r="N37" s="619"/>
      <c r="O37" s="619"/>
      <c r="P37" s="619"/>
      <c r="Q37" s="620"/>
      <c r="R37" s="621">
        <v>137504</v>
      </c>
      <c r="S37" s="622"/>
      <c r="T37" s="622"/>
      <c r="U37" s="622"/>
      <c r="V37" s="622"/>
      <c r="W37" s="622"/>
      <c r="X37" s="622"/>
      <c r="Y37" s="623"/>
      <c r="Z37" s="659">
        <v>1.2</v>
      </c>
      <c r="AA37" s="659"/>
      <c r="AB37" s="659"/>
      <c r="AC37" s="659"/>
      <c r="AD37" s="660">
        <v>34539</v>
      </c>
      <c r="AE37" s="660"/>
      <c r="AF37" s="660"/>
      <c r="AG37" s="660"/>
      <c r="AH37" s="660"/>
      <c r="AI37" s="660"/>
      <c r="AJ37" s="660"/>
      <c r="AK37" s="660"/>
      <c r="AL37" s="624">
        <v>0.6</v>
      </c>
      <c r="AM37" s="625"/>
      <c r="AN37" s="625"/>
      <c r="AO37" s="661"/>
      <c r="AQ37" s="654" t="s">
        <v>320</v>
      </c>
      <c r="AR37" s="655"/>
      <c r="AS37" s="655"/>
      <c r="AT37" s="655"/>
      <c r="AU37" s="655"/>
      <c r="AV37" s="655"/>
      <c r="AW37" s="655"/>
      <c r="AX37" s="655"/>
      <c r="AY37" s="656"/>
      <c r="AZ37" s="621">
        <v>447049</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8887</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468897</v>
      </c>
      <c r="CS37" s="634"/>
      <c r="CT37" s="634"/>
      <c r="CU37" s="634"/>
      <c r="CV37" s="634"/>
      <c r="CW37" s="634"/>
      <c r="CX37" s="634"/>
      <c r="CY37" s="635"/>
      <c r="CZ37" s="624">
        <v>4.4000000000000004</v>
      </c>
      <c r="DA37" s="636"/>
      <c r="DB37" s="636"/>
      <c r="DC37" s="637"/>
      <c r="DD37" s="627">
        <v>460697</v>
      </c>
      <c r="DE37" s="634"/>
      <c r="DF37" s="634"/>
      <c r="DG37" s="634"/>
      <c r="DH37" s="634"/>
      <c r="DI37" s="634"/>
      <c r="DJ37" s="634"/>
      <c r="DK37" s="635"/>
      <c r="DL37" s="627">
        <v>390369</v>
      </c>
      <c r="DM37" s="634"/>
      <c r="DN37" s="634"/>
      <c r="DO37" s="634"/>
      <c r="DP37" s="634"/>
      <c r="DQ37" s="634"/>
      <c r="DR37" s="634"/>
      <c r="DS37" s="634"/>
      <c r="DT37" s="634"/>
      <c r="DU37" s="634"/>
      <c r="DV37" s="635"/>
      <c r="DW37" s="624">
        <v>6.3</v>
      </c>
      <c r="DX37" s="636"/>
      <c r="DY37" s="636"/>
      <c r="DZ37" s="636"/>
      <c r="EA37" s="636"/>
      <c r="EB37" s="636"/>
      <c r="EC37" s="648"/>
    </row>
    <row r="38" spans="2:133" ht="11.25" customHeight="1" x14ac:dyDescent="0.2">
      <c r="B38" s="618" t="s">
        <v>323</v>
      </c>
      <c r="C38" s="619"/>
      <c r="D38" s="619"/>
      <c r="E38" s="619"/>
      <c r="F38" s="619"/>
      <c r="G38" s="619"/>
      <c r="H38" s="619"/>
      <c r="I38" s="619"/>
      <c r="J38" s="619"/>
      <c r="K38" s="619"/>
      <c r="L38" s="619"/>
      <c r="M38" s="619"/>
      <c r="N38" s="619"/>
      <c r="O38" s="619"/>
      <c r="P38" s="619"/>
      <c r="Q38" s="620"/>
      <c r="R38" s="621">
        <v>1178800</v>
      </c>
      <c r="S38" s="622"/>
      <c r="T38" s="622"/>
      <c r="U38" s="622"/>
      <c r="V38" s="622"/>
      <c r="W38" s="622"/>
      <c r="X38" s="622"/>
      <c r="Y38" s="623"/>
      <c r="Z38" s="659">
        <v>10.7</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289430</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1869</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1430940</v>
      </c>
      <c r="CS38" s="622"/>
      <c r="CT38" s="622"/>
      <c r="CU38" s="622"/>
      <c r="CV38" s="622"/>
      <c r="CW38" s="622"/>
      <c r="CX38" s="622"/>
      <c r="CY38" s="623"/>
      <c r="CZ38" s="624">
        <v>13.3</v>
      </c>
      <c r="DA38" s="636"/>
      <c r="DB38" s="636"/>
      <c r="DC38" s="637"/>
      <c r="DD38" s="627">
        <v>1279428</v>
      </c>
      <c r="DE38" s="622"/>
      <c r="DF38" s="622"/>
      <c r="DG38" s="622"/>
      <c r="DH38" s="622"/>
      <c r="DI38" s="622"/>
      <c r="DJ38" s="622"/>
      <c r="DK38" s="623"/>
      <c r="DL38" s="627">
        <v>982278</v>
      </c>
      <c r="DM38" s="622"/>
      <c r="DN38" s="622"/>
      <c r="DO38" s="622"/>
      <c r="DP38" s="622"/>
      <c r="DQ38" s="622"/>
      <c r="DR38" s="622"/>
      <c r="DS38" s="622"/>
      <c r="DT38" s="622"/>
      <c r="DU38" s="622"/>
      <c r="DV38" s="623"/>
      <c r="DW38" s="624">
        <v>15.9</v>
      </c>
      <c r="DX38" s="636"/>
      <c r="DY38" s="636"/>
      <c r="DZ38" s="636"/>
      <c r="EA38" s="636"/>
      <c r="EB38" s="636"/>
      <c r="EC38" s="648"/>
    </row>
    <row r="39" spans="2:133" ht="11.25" customHeight="1" x14ac:dyDescent="0.2">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v>90424</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2717</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259100</v>
      </c>
      <c r="CS39" s="634"/>
      <c r="CT39" s="634"/>
      <c r="CU39" s="634"/>
      <c r="CV39" s="634"/>
      <c r="CW39" s="634"/>
      <c r="CX39" s="634"/>
      <c r="CY39" s="635"/>
      <c r="CZ39" s="624">
        <v>2.4</v>
      </c>
      <c r="DA39" s="636"/>
      <c r="DB39" s="636"/>
      <c r="DC39" s="637"/>
      <c r="DD39" s="627">
        <v>183133</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331</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v>23582</v>
      </c>
      <c r="BA40" s="622"/>
      <c r="BB40" s="622"/>
      <c r="BC40" s="622"/>
      <c r="BD40" s="634"/>
      <c r="BE40" s="634"/>
      <c r="BF40" s="657"/>
      <c r="BG40" s="662" t="s">
        <v>333</v>
      </c>
      <c r="BH40" s="663"/>
      <c r="BI40" s="663"/>
      <c r="BJ40" s="663"/>
      <c r="BK40" s="663"/>
      <c r="BL40" s="223"/>
      <c r="BM40" s="619" t="s">
        <v>334</v>
      </c>
      <c r="BN40" s="619"/>
      <c r="BO40" s="619"/>
      <c r="BP40" s="619"/>
      <c r="BQ40" s="619"/>
      <c r="BR40" s="619"/>
      <c r="BS40" s="619"/>
      <c r="BT40" s="619"/>
      <c r="BU40" s="620"/>
      <c r="BV40" s="621">
        <v>94</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1080</v>
      </c>
      <c r="CS40" s="622"/>
      <c r="CT40" s="622"/>
      <c r="CU40" s="622"/>
      <c r="CV40" s="622"/>
      <c r="CW40" s="622"/>
      <c r="CX40" s="622"/>
      <c r="CY40" s="623"/>
      <c r="CZ40" s="624">
        <v>0</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336</v>
      </c>
      <c r="C41" s="603"/>
      <c r="D41" s="603"/>
      <c r="E41" s="603"/>
      <c r="F41" s="603"/>
      <c r="G41" s="603"/>
      <c r="H41" s="603"/>
      <c r="I41" s="603"/>
      <c r="J41" s="603"/>
      <c r="K41" s="603"/>
      <c r="L41" s="603"/>
      <c r="M41" s="603"/>
      <c r="N41" s="603"/>
      <c r="O41" s="603"/>
      <c r="P41" s="603"/>
      <c r="Q41" s="604"/>
      <c r="R41" s="605">
        <v>11013378</v>
      </c>
      <c r="S41" s="646"/>
      <c r="T41" s="646"/>
      <c r="U41" s="646"/>
      <c r="V41" s="646"/>
      <c r="W41" s="646"/>
      <c r="X41" s="646"/>
      <c r="Y41" s="649"/>
      <c r="Z41" s="650">
        <v>100</v>
      </c>
      <c r="AA41" s="650"/>
      <c r="AB41" s="650"/>
      <c r="AC41" s="650"/>
      <c r="AD41" s="651">
        <v>6163508</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154325</v>
      </c>
      <c r="BA41" s="622"/>
      <c r="BB41" s="622"/>
      <c r="BC41" s="622"/>
      <c r="BD41" s="634"/>
      <c r="BE41" s="634"/>
      <c r="BF41" s="657"/>
      <c r="BG41" s="662"/>
      <c r="BH41" s="663"/>
      <c r="BI41" s="663"/>
      <c r="BJ41" s="663"/>
      <c r="BK41" s="663"/>
      <c r="BL41" s="223"/>
      <c r="BM41" s="619" t="s">
        <v>338</v>
      </c>
      <c r="BN41" s="619"/>
      <c r="BO41" s="619"/>
      <c r="BP41" s="619"/>
      <c r="BQ41" s="619"/>
      <c r="BR41" s="619"/>
      <c r="BS41" s="619"/>
      <c r="BT41" s="619"/>
      <c r="BU41" s="620"/>
      <c r="BV41" s="621" t="s">
        <v>122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340</v>
      </c>
      <c r="AR42" s="667"/>
      <c r="AS42" s="667"/>
      <c r="AT42" s="667"/>
      <c r="AU42" s="667"/>
      <c r="AV42" s="667"/>
      <c r="AW42" s="667"/>
      <c r="AX42" s="667"/>
      <c r="AY42" s="668"/>
      <c r="AZ42" s="605">
        <v>805984</v>
      </c>
      <c r="BA42" s="646"/>
      <c r="BB42" s="646"/>
      <c r="BC42" s="646"/>
      <c r="BD42" s="606"/>
      <c r="BE42" s="606"/>
      <c r="BF42" s="669"/>
      <c r="BG42" s="664"/>
      <c r="BH42" s="665"/>
      <c r="BI42" s="665"/>
      <c r="BJ42" s="665"/>
      <c r="BK42" s="665"/>
      <c r="BL42" s="224"/>
      <c r="BM42" s="603" t="s">
        <v>341</v>
      </c>
      <c r="BN42" s="603"/>
      <c r="BO42" s="603"/>
      <c r="BP42" s="603"/>
      <c r="BQ42" s="603"/>
      <c r="BR42" s="603"/>
      <c r="BS42" s="603"/>
      <c r="BT42" s="603"/>
      <c r="BU42" s="604"/>
      <c r="BV42" s="605">
        <v>448</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1812291</v>
      </c>
      <c r="CS42" s="634"/>
      <c r="CT42" s="634"/>
      <c r="CU42" s="634"/>
      <c r="CV42" s="634"/>
      <c r="CW42" s="634"/>
      <c r="CX42" s="634"/>
      <c r="CY42" s="635"/>
      <c r="CZ42" s="624">
        <v>16.899999999999999</v>
      </c>
      <c r="DA42" s="636"/>
      <c r="DB42" s="636"/>
      <c r="DC42" s="637"/>
      <c r="DD42" s="627">
        <v>278808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343</v>
      </c>
      <c r="CD43" s="618" t="s">
        <v>344</v>
      </c>
      <c r="CE43" s="619"/>
      <c r="CF43" s="619"/>
      <c r="CG43" s="619"/>
      <c r="CH43" s="619"/>
      <c r="CI43" s="619"/>
      <c r="CJ43" s="619"/>
      <c r="CK43" s="619"/>
      <c r="CL43" s="619"/>
      <c r="CM43" s="619"/>
      <c r="CN43" s="619"/>
      <c r="CO43" s="619"/>
      <c r="CP43" s="619"/>
      <c r="CQ43" s="620"/>
      <c r="CR43" s="621">
        <v>46324</v>
      </c>
      <c r="CS43" s="634"/>
      <c r="CT43" s="634"/>
      <c r="CU43" s="634"/>
      <c r="CV43" s="634"/>
      <c r="CW43" s="634"/>
      <c r="CX43" s="634"/>
      <c r="CY43" s="635"/>
      <c r="CZ43" s="624">
        <v>0.4</v>
      </c>
      <c r="DA43" s="636"/>
      <c r="DB43" s="636"/>
      <c r="DC43" s="637"/>
      <c r="DD43" s="627">
        <v>31356</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1611610</v>
      </c>
      <c r="CS44" s="622"/>
      <c r="CT44" s="622"/>
      <c r="CU44" s="622"/>
      <c r="CV44" s="622"/>
      <c r="CW44" s="622"/>
      <c r="CX44" s="622"/>
      <c r="CY44" s="623"/>
      <c r="CZ44" s="624">
        <v>15</v>
      </c>
      <c r="DA44" s="625"/>
      <c r="DB44" s="625"/>
      <c r="DC44" s="626"/>
      <c r="DD44" s="627">
        <v>267126</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561644</v>
      </c>
      <c r="CS45" s="634"/>
      <c r="CT45" s="634"/>
      <c r="CU45" s="634"/>
      <c r="CV45" s="634"/>
      <c r="CW45" s="634"/>
      <c r="CX45" s="634"/>
      <c r="CY45" s="635"/>
      <c r="CZ45" s="624">
        <v>5.2</v>
      </c>
      <c r="DA45" s="636"/>
      <c r="DB45" s="636"/>
      <c r="DC45" s="637"/>
      <c r="DD45" s="627">
        <v>13365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349</v>
      </c>
      <c r="CG46" s="619"/>
      <c r="CH46" s="619"/>
      <c r="CI46" s="619"/>
      <c r="CJ46" s="619"/>
      <c r="CK46" s="619"/>
      <c r="CL46" s="619"/>
      <c r="CM46" s="619"/>
      <c r="CN46" s="619"/>
      <c r="CO46" s="619"/>
      <c r="CP46" s="619"/>
      <c r="CQ46" s="620"/>
      <c r="CR46" s="621">
        <v>1039666</v>
      </c>
      <c r="CS46" s="622"/>
      <c r="CT46" s="622"/>
      <c r="CU46" s="622"/>
      <c r="CV46" s="622"/>
      <c r="CW46" s="622"/>
      <c r="CX46" s="622"/>
      <c r="CY46" s="623"/>
      <c r="CZ46" s="624">
        <v>9.6999999999999993</v>
      </c>
      <c r="DA46" s="625"/>
      <c r="DB46" s="625"/>
      <c r="DC46" s="626"/>
      <c r="DD46" s="627">
        <v>253036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350</v>
      </c>
      <c r="CG47" s="619"/>
      <c r="CH47" s="619"/>
      <c r="CI47" s="619"/>
      <c r="CJ47" s="619"/>
      <c r="CK47" s="619"/>
      <c r="CL47" s="619"/>
      <c r="CM47" s="619"/>
      <c r="CN47" s="619"/>
      <c r="CO47" s="619"/>
      <c r="CP47" s="619"/>
      <c r="CQ47" s="620"/>
      <c r="CR47" s="621">
        <v>200681</v>
      </c>
      <c r="CS47" s="634"/>
      <c r="CT47" s="634"/>
      <c r="CU47" s="634"/>
      <c r="CV47" s="634"/>
      <c r="CW47" s="634"/>
      <c r="CX47" s="634"/>
      <c r="CY47" s="635"/>
      <c r="CZ47" s="624">
        <v>1.9</v>
      </c>
      <c r="DA47" s="636"/>
      <c r="DB47" s="636"/>
      <c r="DC47" s="637"/>
      <c r="DD47" s="627">
        <v>11682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25"/>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352</v>
      </c>
      <c r="CE49" s="603"/>
      <c r="CF49" s="603"/>
      <c r="CG49" s="603"/>
      <c r="CH49" s="603"/>
      <c r="CI49" s="603"/>
      <c r="CJ49" s="603"/>
      <c r="CK49" s="603"/>
      <c r="CL49" s="603"/>
      <c r="CM49" s="603"/>
      <c r="CN49" s="603"/>
      <c r="CO49" s="603"/>
      <c r="CP49" s="603"/>
      <c r="CQ49" s="604"/>
      <c r="CR49" s="605">
        <v>10743115</v>
      </c>
      <c r="CS49" s="606"/>
      <c r="CT49" s="606"/>
      <c r="CU49" s="606"/>
      <c r="CV49" s="606"/>
      <c r="CW49" s="606"/>
      <c r="CX49" s="606"/>
      <c r="CY49" s="607"/>
      <c r="CZ49" s="608">
        <v>100</v>
      </c>
      <c r="DA49" s="609"/>
      <c r="DB49" s="609"/>
      <c r="DC49" s="610"/>
      <c r="DD49" s="611">
        <v>7839962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RjZUGIftvY6W2Wx/55Zqh2tLJgYA0NgjHXTcPWkp+647hlONlmjJCaHLWl/OpIqexOob9ilfYKsjeCjd8QmJmw==" saltValue="D9p+OQFQuTavO0deKZncs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354</v>
      </c>
      <c r="DK2" s="1092"/>
      <c r="DL2" s="1092"/>
      <c r="DM2" s="1092"/>
      <c r="DN2" s="1092"/>
      <c r="DO2" s="1093"/>
      <c r="DP2" s="228"/>
      <c r="DQ2" s="1091" t="s">
        <v>355</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32"/>
      <c r="BA5" s="232"/>
      <c r="BB5" s="232"/>
      <c r="BC5" s="232"/>
      <c r="BD5" s="232"/>
      <c r="BE5" s="233"/>
      <c r="BF5" s="233"/>
      <c r="BG5" s="233"/>
      <c r="BH5" s="233"/>
      <c r="BI5" s="233"/>
      <c r="BJ5" s="233"/>
      <c r="BK5" s="233"/>
      <c r="BL5" s="233"/>
      <c r="BM5" s="233"/>
      <c r="BN5" s="233"/>
      <c r="BO5" s="233"/>
      <c r="BP5" s="233"/>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375</v>
      </c>
      <c r="C7" s="1048"/>
      <c r="D7" s="1048"/>
      <c r="E7" s="1048"/>
      <c r="F7" s="1048"/>
      <c r="G7" s="1048"/>
      <c r="H7" s="1048"/>
      <c r="I7" s="1048"/>
      <c r="J7" s="1048"/>
      <c r="K7" s="1048"/>
      <c r="L7" s="1048"/>
      <c r="M7" s="1048"/>
      <c r="N7" s="1048"/>
      <c r="O7" s="1048"/>
      <c r="P7" s="1049"/>
      <c r="Q7" s="1102">
        <v>11013</v>
      </c>
      <c r="R7" s="1103"/>
      <c r="S7" s="1103"/>
      <c r="T7" s="1103"/>
      <c r="U7" s="1103"/>
      <c r="V7" s="1103">
        <v>10743</v>
      </c>
      <c r="W7" s="1103"/>
      <c r="X7" s="1103"/>
      <c r="Y7" s="1103"/>
      <c r="Z7" s="1103"/>
      <c r="AA7" s="1103">
        <v>270</v>
      </c>
      <c r="AB7" s="1103"/>
      <c r="AC7" s="1103"/>
      <c r="AD7" s="1103"/>
      <c r="AE7" s="1104"/>
      <c r="AF7" s="1105">
        <v>209</v>
      </c>
      <c r="AG7" s="1106"/>
      <c r="AH7" s="1106"/>
      <c r="AI7" s="1106"/>
      <c r="AJ7" s="1107"/>
      <c r="AK7" s="1108">
        <v>895</v>
      </c>
      <c r="AL7" s="1109"/>
      <c r="AM7" s="1109"/>
      <c r="AN7" s="1109"/>
      <c r="AO7" s="1109"/>
      <c r="AP7" s="1109">
        <v>12553</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34"/>
    </row>
    <row r="8" spans="1:131" s="235" customFormat="1" ht="26.25" customHeight="1" x14ac:dyDescent="0.2">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377</v>
      </c>
      <c r="B23" s="937" t="s">
        <v>378</v>
      </c>
      <c r="C23" s="938"/>
      <c r="D23" s="938"/>
      <c r="E23" s="938"/>
      <c r="F23" s="938"/>
      <c r="G23" s="938"/>
      <c r="H23" s="938"/>
      <c r="I23" s="938"/>
      <c r="J23" s="938"/>
      <c r="K23" s="938"/>
      <c r="L23" s="938"/>
      <c r="M23" s="938"/>
      <c r="N23" s="938"/>
      <c r="O23" s="938"/>
      <c r="P23" s="948"/>
      <c r="Q23" s="1067">
        <v>11013</v>
      </c>
      <c r="R23" s="1061"/>
      <c r="S23" s="1061"/>
      <c r="T23" s="1061"/>
      <c r="U23" s="1061"/>
      <c r="V23" s="1061">
        <v>10743</v>
      </c>
      <c r="W23" s="1061"/>
      <c r="X23" s="1061"/>
      <c r="Y23" s="1061"/>
      <c r="Z23" s="1061"/>
      <c r="AA23" s="1061">
        <v>270</v>
      </c>
      <c r="AB23" s="1061"/>
      <c r="AC23" s="1061"/>
      <c r="AD23" s="1061"/>
      <c r="AE23" s="1068"/>
      <c r="AF23" s="1069">
        <v>209</v>
      </c>
      <c r="AG23" s="1061"/>
      <c r="AH23" s="1061"/>
      <c r="AI23" s="1061"/>
      <c r="AJ23" s="1070"/>
      <c r="AK23" s="1071"/>
      <c r="AL23" s="1072"/>
      <c r="AM23" s="1072"/>
      <c r="AN23" s="1072"/>
      <c r="AO23" s="1072"/>
      <c r="AP23" s="1061">
        <v>12553</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358</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365</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389</v>
      </c>
      <c r="C28" s="1048"/>
      <c r="D28" s="1048"/>
      <c r="E28" s="1048"/>
      <c r="F28" s="1048"/>
      <c r="G28" s="1048"/>
      <c r="H28" s="1048"/>
      <c r="I28" s="1048"/>
      <c r="J28" s="1048"/>
      <c r="K28" s="1048"/>
      <c r="L28" s="1048"/>
      <c r="M28" s="1048"/>
      <c r="N28" s="1048"/>
      <c r="O28" s="1048"/>
      <c r="P28" s="1049"/>
      <c r="Q28" s="1050">
        <v>1720</v>
      </c>
      <c r="R28" s="1051"/>
      <c r="S28" s="1051"/>
      <c r="T28" s="1051"/>
      <c r="U28" s="1051"/>
      <c r="V28" s="1051">
        <v>1684</v>
      </c>
      <c r="W28" s="1051"/>
      <c r="X28" s="1051"/>
      <c r="Y28" s="1051"/>
      <c r="Z28" s="1051"/>
      <c r="AA28" s="1051">
        <v>36</v>
      </c>
      <c r="AB28" s="1051"/>
      <c r="AC28" s="1051"/>
      <c r="AD28" s="1051"/>
      <c r="AE28" s="1052"/>
      <c r="AF28" s="1053">
        <v>36</v>
      </c>
      <c r="AG28" s="1051"/>
      <c r="AH28" s="1051"/>
      <c r="AI28" s="1051"/>
      <c r="AJ28" s="1054"/>
      <c r="AK28" s="1042">
        <v>154</v>
      </c>
      <c r="AL28" s="1043"/>
      <c r="AM28" s="1043"/>
      <c r="AN28" s="1043"/>
      <c r="AO28" s="1043"/>
      <c r="AP28" s="1043" t="s">
        <v>552</v>
      </c>
      <c r="AQ28" s="1043"/>
      <c r="AR28" s="1043"/>
      <c r="AS28" s="1043"/>
      <c r="AT28" s="1043"/>
      <c r="AU28" s="1043" t="s">
        <v>552</v>
      </c>
      <c r="AV28" s="1043"/>
      <c r="AW28" s="1043"/>
      <c r="AX28" s="1043"/>
      <c r="AY28" s="1043"/>
      <c r="AZ28" s="1044" t="s">
        <v>552</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390</v>
      </c>
      <c r="C29" s="1031"/>
      <c r="D29" s="1031"/>
      <c r="E29" s="1031"/>
      <c r="F29" s="1031"/>
      <c r="G29" s="1031"/>
      <c r="H29" s="1031"/>
      <c r="I29" s="1031"/>
      <c r="J29" s="1031"/>
      <c r="K29" s="1031"/>
      <c r="L29" s="1031"/>
      <c r="M29" s="1031"/>
      <c r="N29" s="1031"/>
      <c r="O29" s="1031"/>
      <c r="P29" s="1032"/>
      <c r="Q29" s="1038">
        <v>2754</v>
      </c>
      <c r="R29" s="1039"/>
      <c r="S29" s="1039"/>
      <c r="T29" s="1039"/>
      <c r="U29" s="1039"/>
      <c r="V29" s="1039">
        <v>2640</v>
      </c>
      <c r="W29" s="1039"/>
      <c r="X29" s="1039"/>
      <c r="Y29" s="1039"/>
      <c r="Z29" s="1039"/>
      <c r="AA29" s="1039">
        <v>115</v>
      </c>
      <c r="AB29" s="1039"/>
      <c r="AC29" s="1039"/>
      <c r="AD29" s="1039"/>
      <c r="AE29" s="1040"/>
      <c r="AF29" s="1035">
        <v>115</v>
      </c>
      <c r="AG29" s="1036"/>
      <c r="AH29" s="1036"/>
      <c r="AI29" s="1036"/>
      <c r="AJ29" s="1037"/>
      <c r="AK29" s="980">
        <v>467</v>
      </c>
      <c r="AL29" s="971"/>
      <c r="AM29" s="971"/>
      <c r="AN29" s="971"/>
      <c r="AO29" s="971"/>
      <c r="AP29" s="971" t="s">
        <v>552</v>
      </c>
      <c r="AQ29" s="971"/>
      <c r="AR29" s="971"/>
      <c r="AS29" s="971"/>
      <c r="AT29" s="971"/>
      <c r="AU29" s="971" t="s">
        <v>552</v>
      </c>
      <c r="AV29" s="971"/>
      <c r="AW29" s="971"/>
      <c r="AX29" s="971"/>
      <c r="AY29" s="971"/>
      <c r="AZ29" s="1041" t="s">
        <v>552</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391</v>
      </c>
      <c r="C30" s="1031"/>
      <c r="D30" s="1031"/>
      <c r="E30" s="1031"/>
      <c r="F30" s="1031"/>
      <c r="G30" s="1031"/>
      <c r="H30" s="1031"/>
      <c r="I30" s="1031"/>
      <c r="J30" s="1031"/>
      <c r="K30" s="1031"/>
      <c r="L30" s="1031"/>
      <c r="M30" s="1031"/>
      <c r="N30" s="1031"/>
      <c r="O30" s="1031"/>
      <c r="P30" s="1032"/>
      <c r="Q30" s="1038">
        <v>547</v>
      </c>
      <c r="R30" s="1039"/>
      <c r="S30" s="1039"/>
      <c r="T30" s="1039"/>
      <c r="U30" s="1039"/>
      <c r="V30" s="1039">
        <v>541</v>
      </c>
      <c r="W30" s="1039"/>
      <c r="X30" s="1039"/>
      <c r="Y30" s="1039"/>
      <c r="Z30" s="1039"/>
      <c r="AA30" s="1039">
        <v>6</v>
      </c>
      <c r="AB30" s="1039"/>
      <c r="AC30" s="1039"/>
      <c r="AD30" s="1039"/>
      <c r="AE30" s="1040"/>
      <c r="AF30" s="1035">
        <v>6</v>
      </c>
      <c r="AG30" s="1036"/>
      <c r="AH30" s="1036"/>
      <c r="AI30" s="1036"/>
      <c r="AJ30" s="1037"/>
      <c r="AK30" s="980">
        <v>358</v>
      </c>
      <c r="AL30" s="971"/>
      <c r="AM30" s="971"/>
      <c r="AN30" s="971"/>
      <c r="AO30" s="971"/>
      <c r="AP30" s="971" t="s">
        <v>552</v>
      </c>
      <c r="AQ30" s="971"/>
      <c r="AR30" s="971"/>
      <c r="AS30" s="971"/>
      <c r="AT30" s="971"/>
      <c r="AU30" s="971" t="s">
        <v>552</v>
      </c>
      <c r="AV30" s="971"/>
      <c r="AW30" s="971"/>
      <c r="AX30" s="971"/>
      <c r="AY30" s="971"/>
      <c r="AZ30" s="1041" t="s">
        <v>552</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392</v>
      </c>
      <c r="C31" s="1031"/>
      <c r="D31" s="1031"/>
      <c r="E31" s="1031"/>
      <c r="F31" s="1031"/>
      <c r="G31" s="1031"/>
      <c r="H31" s="1031"/>
      <c r="I31" s="1031"/>
      <c r="J31" s="1031"/>
      <c r="K31" s="1031"/>
      <c r="L31" s="1031"/>
      <c r="M31" s="1031"/>
      <c r="N31" s="1031"/>
      <c r="O31" s="1031"/>
      <c r="P31" s="1032"/>
      <c r="Q31" s="1038">
        <v>1073</v>
      </c>
      <c r="R31" s="1039"/>
      <c r="S31" s="1039"/>
      <c r="T31" s="1039"/>
      <c r="U31" s="1039"/>
      <c r="V31" s="1039">
        <v>1037</v>
      </c>
      <c r="W31" s="1039"/>
      <c r="X31" s="1039"/>
      <c r="Y31" s="1039"/>
      <c r="Z31" s="1039"/>
      <c r="AA31" s="1039">
        <v>36</v>
      </c>
      <c r="AB31" s="1039"/>
      <c r="AC31" s="1039"/>
      <c r="AD31" s="1039"/>
      <c r="AE31" s="1040"/>
      <c r="AF31" s="1035">
        <v>320</v>
      </c>
      <c r="AG31" s="1036"/>
      <c r="AH31" s="1036"/>
      <c r="AI31" s="1036"/>
      <c r="AJ31" s="1037"/>
      <c r="AK31" s="980">
        <v>289</v>
      </c>
      <c r="AL31" s="971"/>
      <c r="AM31" s="971"/>
      <c r="AN31" s="971"/>
      <c r="AO31" s="971"/>
      <c r="AP31" s="971">
        <v>2277</v>
      </c>
      <c r="AQ31" s="971"/>
      <c r="AR31" s="971"/>
      <c r="AS31" s="971"/>
      <c r="AT31" s="971"/>
      <c r="AU31" s="971">
        <f>AP31*0.658</f>
        <v>1498.2660000000001</v>
      </c>
      <c r="AV31" s="971"/>
      <c r="AW31" s="971"/>
      <c r="AX31" s="971"/>
      <c r="AY31" s="971"/>
      <c r="AZ31" s="1041" t="s">
        <v>566</v>
      </c>
      <c r="BA31" s="1041"/>
      <c r="BB31" s="1041"/>
      <c r="BC31" s="1041"/>
      <c r="BD31" s="1041"/>
      <c r="BE31" s="972" t="s">
        <v>393</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t="s">
        <v>394</v>
      </c>
      <c r="C32" s="1031"/>
      <c r="D32" s="1031"/>
      <c r="E32" s="1031"/>
      <c r="F32" s="1031"/>
      <c r="G32" s="1031"/>
      <c r="H32" s="1031"/>
      <c r="I32" s="1031"/>
      <c r="J32" s="1031"/>
      <c r="K32" s="1031"/>
      <c r="L32" s="1031"/>
      <c r="M32" s="1031"/>
      <c r="N32" s="1031"/>
      <c r="O32" s="1031"/>
      <c r="P32" s="1032"/>
      <c r="Q32" s="1038">
        <v>322</v>
      </c>
      <c r="R32" s="1039"/>
      <c r="S32" s="1039"/>
      <c r="T32" s="1039"/>
      <c r="U32" s="1039"/>
      <c r="V32" s="1039">
        <v>351</v>
      </c>
      <c r="W32" s="1039"/>
      <c r="X32" s="1039"/>
      <c r="Y32" s="1039"/>
      <c r="Z32" s="1039"/>
      <c r="AA32" s="1039">
        <v>-28</v>
      </c>
      <c r="AB32" s="1039"/>
      <c r="AC32" s="1039"/>
      <c r="AD32" s="1039"/>
      <c r="AE32" s="1040"/>
      <c r="AF32" s="1035">
        <v>261</v>
      </c>
      <c r="AG32" s="1036"/>
      <c r="AH32" s="1036"/>
      <c r="AI32" s="1036"/>
      <c r="AJ32" s="1037"/>
      <c r="AK32" s="980">
        <v>90</v>
      </c>
      <c r="AL32" s="971"/>
      <c r="AM32" s="971"/>
      <c r="AN32" s="971"/>
      <c r="AO32" s="971"/>
      <c r="AP32" s="971">
        <v>1183</v>
      </c>
      <c r="AQ32" s="971"/>
      <c r="AR32" s="971"/>
      <c r="AS32" s="971"/>
      <c r="AT32" s="971"/>
      <c r="AU32" s="971">
        <f>AP32*0.419</f>
        <v>495.67699999999996</v>
      </c>
      <c r="AV32" s="971"/>
      <c r="AW32" s="971"/>
      <c r="AX32" s="971"/>
      <c r="AY32" s="971"/>
      <c r="AZ32" s="1041" t="s">
        <v>566</v>
      </c>
      <c r="BA32" s="1041"/>
      <c r="BB32" s="1041"/>
      <c r="BC32" s="1041"/>
      <c r="BD32" s="1041"/>
      <c r="BE32" s="972" t="s">
        <v>393</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t="s">
        <v>395</v>
      </c>
      <c r="C33" s="1031"/>
      <c r="D33" s="1031"/>
      <c r="E33" s="1031"/>
      <c r="F33" s="1031"/>
      <c r="G33" s="1031"/>
      <c r="H33" s="1031"/>
      <c r="I33" s="1031"/>
      <c r="J33" s="1031"/>
      <c r="K33" s="1031"/>
      <c r="L33" s="1031"/>
      <c r="M33" s="1031"/>
      <c r="N33" s="1031"/>
      <c r="O33" s="1031"/>
      <c r="P33" s="1032"/>
      <c r="Q33" s="1038">
        <v>602</v>
      </c>
      <c r="R33" s="1039"/>
      <c r="S33" s="1039"/>
      <c r="T33" s="1039"/>
      <c r="U33" s="1039"/>
      <c r="V33" s="1039">
        <v>523</v>
      </c>
      <c r="W33" s="1039"/>
      <c r="X33" s="1039"/>
      <c r="Y33" s="1039"/>
      <c r="Z33" s="1039"/>
      <c r="AA33" s="1039">
        <v>79</v>
      </c>
      <c r="AB33" s="1039"/>
      <c r="AC33" s="1039"/>
      <c r="AD33" s="1039"/>
      <c r="AE33" s="1040"/>
      <c r="AF33" s="1035">
        <v>79</v>
      </c>
      <c r="AG33" s="1036"/>
      <c r="AH33" s="1036"/>
      <c r="AI33" s="1036"/>
      <c r="AJ33" s="1037"/>
      <c r="AK33" s="980">
        <v>418</v>
      </c>
      <c r="AL33" s="971"/>
      <c r="AM33" s="971"/>
      <c r="AN33" s="971"/>
      <c r="AO33" s="971"/>
      <c r="AP33" s="971">
        <v>2156</v>
      </c>
      <c r="AQ33" s="971"/>
      <c r="AR33" s="971"/>
      <c r="AS33" s="971"/>
      <c r="AT33" s="971"/>
      <c r="AU33" s="971">
        <f>AP33*1</f>
        <v>2156</v>
      </c>
      <c r="AV33" s="971"/>
      <c r="AW33" s="971"/>
      <c r="AX33" s="971"/>
      <c r="AY33" s="971"/>
      <c r="AZ33" s="1041" t="s">
        <v>566</v>
      </c>
      <c r="BA33" s="1041"/>
      <c r="BB33" s="1041"/>
      <c r="BC33" s="1041"/>
      <c r="BD33" s="1041"/>
      <c r="BE33" s="972" t="s">
        <v>396</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t="s">
        <v>143</v>
      </c>
      <c r="C34" s="1031"/>
      <c r="D34" s="1031"/>
      <c r="E34" s="1031"/>
      <c r="F34" s="1031"/>
      <c r="G34" s="1031"/>
      <c r="H34" s="1031"/>
      <c r="I34" s="1031"/>
      <c r="J34" s="1031"/>
      <c r="K34" s="1031"/>
      <c r="L34" s="1031"/>
      <c r="M34" s="1031"/>
      <c r="N34" s="1031"/>
      <c r="O34" s="1031"/>
      <c r="P34" s="1032"/>
      <c r="Q34" s="1038">
        <v>68</v>
      </c>
      <c r="R34" s="1039"/>
      <c r="S34" s="1039"/>
      <c r="T34" s="1039"/>
      <c r="U34" s="1039"/>
      <c r="V34" s="1039">
        <v>71</v>
      </c>
      <c r="W34" s="1039"/>
      <c r="X34" s="1039"/>
      <c r="Y34" s="1039"/>
      <c r="Z34" s="1039"/>
      <c r="AA34" s="1039">
        <v>-3</v>
      </c>
      <c r="AB34" s="1039"/>
      <c r="AC34" s="1039"/>
      <c r="AD34" s="1039"/>
      <c r="AE34" s="1040"/>
      <c r="AF34" s="1035">
        <v>-3</v>
      </c>
      <c r="AG34" s="1036"/>
      <c r="AH34" s="1036"/>
      <c r="AI34" s="1036"/>
      <c r="AJ34" s="1037"/>
      <c r="AK34" s="980">
        <v>29</v>
      </c>
      <c r="AL34" s="971"/>
      <c r="AM34" s="971"/>
      <c r="AN34" s="971"/>
      <c r="AO34" s="971"/>
      <c r="AP34" s="971">
        <v>176</v>
      </c>
      <c r="AQ34" s="971"/>
      <c r="AR34" s="971"/>
      <c r="AS34" s="971"/>
      <c r="AT34" s="971"/>
      <c r="AU34" s="971">
        <f>AP34*1</f>
        <v>176</v>
      </c>
      <c r="AV34" s="971"/>
      <c r="AW34" s="971"/>
      <c r="AX34" s="971"/>
      <c r="AY34" s="971"/>
      <c r="AZ34" s="1041">
        <v>26.6</v>
      </c>
      <c r="BA34" s="1041"/>
      <c r="BB34" s="1041"/>
      <c r="BC34" s="1041"/>
      <c r="BD34" s="1041"/>
      <c r="BE34" s="972" t="s">
        <v>396</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t="s">
        <v>553</v>
      </c>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377</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813</v>
      </c>
      <c r="AG63" s="959"/>
      <c r="AH63" s="959"/>
      <c r="AI63" s="959"/>
      <c r="AJ63" s="1022"/>
      <c r="AK63" s="1023"/>
      <c r="AL63" s="963"/>
      <c r="AM63" s="963"/>
      <c r="AN63" s="963"/>
      <c r="AO63" s="963"/>
      <c r="AP63" s="959">
        <f>AP31+AP32+AP33+AP34</f>
        <v>5792</v>
      </c>
      <c r="AQ63" s="959"/>
      <c r="AR63" s="959"/>
      <c r="AS63" s="959"/>
      <c r="AT63" s="959"/>
      <c r="AU63" s="959">
        <f>AU31+AU32+AU33+AU34</f>
        <v>4325.9430000000002</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400</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401</v>
      </c>
      <c r="AV66" s="1002"/>
      <c r="AW66" s="1002"/>
      <c r="AX66" s="1002"/>
      <c r="AY66" s="1003"/>
      <c r="AZ66" s="1001" t="s">
        <v>365</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554</v>
      </c>
      <c r="C68" s="986"/>
      <c r="D68" s="986"/>
      <c r="E68" s="986"/>
      <c r="F68" s="986"/>
      <c r="G68" s="986"/>
      <c r="H68" s="986"/>
      <c r="I68" s="986"/>
      <c r="J68" s="986"/>
      <c r="K68" s="986"/>
      <c r="L68" s="986"/>
      <c r="M68" s="986"/>
      <c r="N68" s="986"/>
      <c r="O68" s="986"/>
      <c r="P68" s="987"/>
      <c r="Q68" s="988">
        <f>Q69+Q70</f>
        <v>1337</v>
      </c>
      <c r="R68" s="982"/>
      <c r="S68" s="982"/>
      <c r="T68" s="982"/>
      <c r="U68" s="982"/>
      <c r="V68" s="982">
        <f>V69+V70</f>
        <v>1315</v>
      </c>
      <c r="W68" s="982"/>
      <c r="X68" s="982"/>
      <c r="Y68" s="982"/>
      <c r="Z68" s="982"/>
      <c r="AA68" s="982">
        <f>AA69+AA70</f>
        <v>23</v>
      </c>
      <c r="AB68" s="982"/>
      <c r="AC68" s="982"/>
      <c r="AD68" s="982"/>
      <c r="AE68" s="982"/>
      <c r="AF68" s="982">
        <f>AF69+AF70</f>
        <v>23</v>
      </c>
      <c r="AG68" s="982"/>
      <c r="AH68" s="982"/>
      <c r="AI68" s="982"/>
      <c r="AJ68" s="982"/>
      <c r="AK68" s="982">
        <f>AK69+AK70</f>
        <v>66</v>
      </c>
      <c r="AL68" s="982"/>
      <c r="AM68" s="982"/>
      <c r="AN68" s="982"/>
      <c r="AO68" s="982"/>
      <c r="AP68" s="982">
        <v>698</v>
      </c>
      <c r="AQ68" s="982"/>
      <c r="AR68" s="982"/>
      <c r="AS68" s="982"/>
      <c r="AT68" s="982"/>
      <c r="AU68" s="982">
        <v>376</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555</v>
      </c>
      <c r="C69" s="975"/>
      <c r="D69" s="975"/>
      <c r="E69" s="975"/>
      <c r="F69" s="975"/>
      <c r="G69" s="975"/>
      <c r="H69" s="975"/>
      <c r="I69" s="975"/>
      <c r="J69" s="975"/>
      <c r="K69" s="975"/>
      <c r="L69" s="975"/>
      <c r="M69" s="975"/>
      <c r="N69" s="975"/>
      <c r="O69" s="975"/>
      <c r="P69" s="976"/>
      <c r="Q69" s="977">
        <v>155</v>
      </c>
      <c r="R69" s="971"/>
      <c r="S69" s="971"/>
      <c r="T69" s="971"/>
      <c r="U69" s="971"/>
      <c r="V69" s="971">
        <v>153</v>
      </c>
      <c r="W69" s="971"/>
      <c r="X69" s="971"/>
      <c r="Y69" s="971"/>
      <c r="Z69" s="971"/>
      <c r="AA69" s="978">
        <v>3</v>
      </c>
      <c r="AB69" s="979"/>
      <c r="AC69" s="979"/>
      <c r="AD69" s="979"/>
      <c r="AE69" s="980"/>
      <c r="AF69" s="978">
        <v>3</v>
      </c>
      <c r="AG69" s="979"/>
      <c r="AH69" s="979"/>
      <c r="AI69" s="979"/>
      <c r="AJ69" s="980"/>
      <c r="AK69" s="971">
        <v>8</v>
      </c>
      <c r="AL69" s="971"/>
      <c r="AM69" s="971"/>
      <c r="AN69" s="971"/>
      <c r="AO69" s="971"/>
      <c r="AP69" s="971">
        <v>698</v>
      </c>
      <c r="AQ69" s="971"/>
      <c r="AR69" s="971"/>
      <c r="AS69" s="971"/>
      <c r="AT69" s="971"/>
      <c r="AU69" s="971">
        <v>376</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556</v>
      </c>
      <c r="C70" s="975"/>
      <c r="D70" s="975"/>
      <c r="E70" s="975"/>
      <c r="F70" s="975"/>
      <c r="G70" s="975"/>
      <c r="H70" s="975"/>
      <c r="I70" s="975"/>
      <c r="J70" s="975"/>
      <c r="K70" s="975"/>
      <c r="L70" s="975"/>
      <c r="M70" s="975"/>
      <c r="N70" s="975"/>
      <c r="O70" s="975"/>
      <c r="P70" s="976"/>
      <c r="Q70" s="977">
        <f>407+55+310+410</f>
        <v>1182</v>
      </c>
      <c r="R70" s="971"/>
      <c r="S70" s="971"/>
      <c r="T70" s="971"/>
      <c r="U70" s="971"/>
      <c r="V70" s="971">
        <f>401+54+309+398</f>
        <v>1162</v>
      </c>
      <c r="W70" s="971"/>
      <c r="X70" s="971"/>
      <c r="Y70" s="971"/>
      <c r="Z70" s="971"/>
      <c r="AA70" s="978">
        <f>6+0+2+12</f>
        <v>20</v>
      </c>
      <c r="AB70" s="979"/>
      <c r="AC70" s="979"/>
      <c r="AD70" s="979"/>
      <c r="AE70" s="980"/>
      <c r="AF70" s="978">
        <f>6+0+2+12</f>
        <v>20</v>
      </c>
      <c r="AG70" s="979"/>
      <c r="AH70" s="979"/>
      <c r="AI70" s="979"/>
      <c r="AJ70" s="980"/>
      <c r="AK70" s="971">
        <f>5+2+5+46</f>
        <v>58</v>
      </c>
      <c r="AL70" s="971"/>
      <c r="AM70" s="971"/>
      <c r="AN70" s="971"/>
      <c r="AO70" s="971"/>
      <c r="AP70" s="971" t="s">
        <v>565</v>
      </c>
      <c r="AQ70" s="971"/>
      <c r="AR70" s="971"/>
      <c r="AS70" s="971"/>
      <c r="AT70" s="971"/>
      <c r="AU70" s="971" t="s">
        <v>565</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557</v>
      </c>
      <c r="C71" s="975"/>
      <c r="D71" s="975"/>
      <c r="E71" s="975"/>
      <c r="F71" s="975"/>
      <c r="G71" s="975"/>
      <c r="H71" s="975"/>
      <c r="I71" s="975"/>
      <c r="J71" s="975"/>
      <c r="K71" s="975"/>
      <c r="L71" s="975"/>
      <c r="M71" s="975"/>
      <c r="N71" s="975"/>
      <c r="O71" s="975"/>
      <c r="P71" s="976"/>
      <c r="Q71" s="977">
        <f>Q72+Q73</f>
        <v>1146</v>
      </c>
      <c r="R71" s="971"/>
      <c r="S71" s="971"/>
      <c r="T71" s="971"/>
      <c r="U71" s="971"/>
      <c r="V71" s="971">
        <f>V72+V73</f>
        <v>1103</v>
      </c>
      <c r="W71" s="971"/>
      <c r="X71" s="971"/>
      <c r="Y71" s="971"/>
      <c r="Z71" s="971"/>
      <c r="AA71" s="971">
        <f>AA72+AA73</f>
        <v>43</v>
      </c>
      <c r="AB71" s="971"/>
      <c r="AC71" s="971"/>
      <c r="AD71" s="971"/>
      <c r="AE71" s="971"/>
      <c r="AF71" s="971">
        <f>AF72+AF73</f>
        <v>43</v>
      </c>
      <c r="AG71" s="971"/>
      <c r="AH71" s="971"/>
      <c r="AI71" s="971"/>
      <c r="AJ71" s="971"/>
      <c r="AK71" s="971">
        <f>AK72+AK73</f>
        <v>65</v>
      </c>
      <c r="AL71" s="971"/>
      <c r="AM71" s="971"/>
      <c r="AN71" s="971"/>
      <c r="AO71" s="971"/>
      <c r="AP71" s="971" t="s">
        <v>565</v>
      </c>
      <c r="AQ71" s="971"/>
      <c r="AR71" s="971"/>
      <c r="AS71" s="971"/>
      <c r="AT71" s="971"/>
      <c r="AU71" s="971" t="s">
        <v>565</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555</v>
      </c>
      <c r="C72" s="975"/>
      <c r="D72" s="975"/>
      <c r="E72" s="975"/>
      <c r="F72" s="975"/>
      <c r="G72" s="975"/>
      <c r="H72" s="975"/>
      <c r="I72" s="975"/>
      <c r="J72" s="975"/>
      <c r="K72" s="975"/>
      <c r="L72" s="975"/>
      <c r="M72" s="975"/>
      <c r="N72" s="975"/>
      <c r="O72" s="975"/>
      <c r="P72" s="976"/>
      <c r="Q72" s="977">
        <v>234</v>
      </c>
      <c r="R72" s="971"/>
      <c r="S72" s="971"/>
      <c r="T72" s="971"/>
      <c r="U72" s="971"/>
      <c r="V72" s="971">
        <v>225</v>
      </c>
      <c r="W72" s="971"/>
      <c r="X72" s="971"/>
      <c r="Y72" s="971"/>
      <c r="Z72" s="971"/>
      <c r="AA72" s="971">
        <v>9</v>
      </c>
      <c r="AB72" s="971"/>
      <c r="AC72" s="971"/>
      <c r="AD72" s="971"/>
      <c r="AE72" s="971"/>
      <c r="AF72" s="971">
        <v>9</v>
      </c>
      <c r="AG72" s="971"/>
      <c r="AH72" s="971"/>
      <c r="AI72" s="971"/>
      <c r="AJ72" s="971"/>
      <c r="AK72" s="971">
        <v>11</v>
      </c>
      <c r="AL72" s="971"/>
      <c r="AM72" s="971"/>
      <c r="AN72" s="971"/>
      <c r="AO72" s="971"/>
      <c r="AP72" s="971" t="s">
        <v>565</v>
      </c>
      <c r="AQ72" s="971"/>
      <c r="AR72" s="971"/>
      <c r="AS72" s="971"/>
      <c r="AT72" s="971"/>
      <c r="AU72" s="971" t="s">
        <v>565</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t="s">
        <v>556</v>
      </c>
      <c r="C73" s="975"/>
      <c r="D73" s="975"/>
      <c r="E73" s="975"/>
      <c r="F73" s="975"/>
      <c r="G73" s="975"/>
      <c r="H73" s="975"/>
      <c r="I73" s="975"/>
      <c r="J73" s="975"/>
      <c r="K73" s="975"/>
      <c r="L73" s="975"/>
      <c r="M73" s="975"/>
      <c r="N73" s="975"/>
      <c r="O73" s="975"/>
      <c r="P73" s="976"/>
      <c r="Q73" s="977">
        <f>446+425+41</f>
        <v>912</v>
      </c>
      <c r="R73" s="971"/>
      <c r="S73" s="971"/>
      <c r="T73" s="971"/>
      <c r="U73" s="971"/>
      <c r="V73" s="971">
        <f>426+414+38</f>
        <v>878</v>
      </c>
      <c r="W73" s="971"/>
      <c r="X73" s="971"/>
      <c r="Y73" s="971"/>
      <c r="Z73" s="971"/>
      <c r="AA73" s="971">
        <f>20+11+3</f>
        <v>34</v>
      </c>
      <c r="AB73" s="971"/>
      <c r="AC73" s="971"/>
      <c r="AD73" s="971"/>
      <c r="AE73" s="971"/>
      <c r="AF73" s="971">
        <f>20+11+3</f>
        <v>34</v>
      </c>
      <c r="AG73" s="971"/>
      <c r="AH73" s="971"/>
      <c r="AI73" s="971"/>
      <c r="AJ73" s="971"/>
      <c r="AK73" s="971">
        <f>20+27+7</f>
        <v>54</v>
      </c>
      <c r="AL73" s="971"/>
      <c r="AM73" s="971"/>
      <c r="AN73" s="971"/>
      <c r="AO73" s="971"/>
      <c r="AP73" s="971" t="s">
        <v>565</v>
      </c>
      <c r="AQ73" s="971"/>
      <c r="AR73" s="971"/>
      <c r="AS73" s="971"/>
      <c r="AT73" s="971"/>
      <c r="AU73" s="971" t="s">
        <v>565</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t="s">
        <v>558</v>
      </c>
      <c r="C74" s="975"/>
      <c r="D74" s="975"/>
      <c r="E74" s="975"/>
      <c r="F74" s="975"/>
      <c r="G74" s="975"/>
      <c r="H74" s="975"/>
      <c r="I74" s="975"/>
      <c r="J74" s="975"/>
      <c r="K74" s="975"/>
      <c r="L74" s="975"/>
      <c r="M74" s="975"/>
      <c r="N74" s="975"/>
      <c r="O74" s="975"/>
      <c r="P74" s="976"/>
      <c r="Q74" s="977">
        <f>Q75+Q76</f>
        <v>6700</v>
      </c>
      <c r="R74" s="971"/>
      <c r="S74" s="971"/>
      <c r="T74" s="971"/>
      <c r="U74" s="971"/>
      <c r="V74" s="971">
        <f>V75+V76</f>
        <v>5612</v>
      </c>
      <c r="W74" s="971"/>
      <c r="X74" s="971"/>
      <c r="Y74" s="971"/>
      <c r="Z74" s="971"/>
      <c r="AA74" s="971">
        <f>AA75+AA76</f>
        <v>1089</v>
      </c>
      <c r="AB74" s="971"/>
      <c r="AC74" s="971"/>
      <c r="AD74" s="971"/>
      <c r="AE74" s="971"/>
      <c r="AF74" s="971">
        <f>AF75+AF76</f>
        <v>1089</v>
      </c>
      <c r="AG74" s="971"/>
      <c r="AH74" s="971"/>
      <c r="AI74" s="971"/>
      <c r="AJ74" s="971"/>
      <c r="AK74" s="971">
        <f>AK75+AK76</f>
        <v>101</v>
      </c>
      <c r="AL74" s="971"/>
      <c r="AM74" s="971"/>
      <c r="AN74" s="971"/>
      <c r="AO74" s="971"/>
      <c r="AP74" s="971">
        <v>101</v>
      </c>
      <c r="AQ74" s="971"/>
      <c r="AR74" s="971"/>
      <c r="AS74" s="971"/>
      <c r="AT74" s="971"/>
      <c r="AU74" s="971">
        <v>4</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t="s">
        <v>555</v>
      </c>
      <c r="C75" s="975"/>
      <c r="D75" s="975"/>
      <c r="E75" s="975"/>
      <c r="F75" s="975"/>
      <c r="G75" s="975"/>
      <c r="H75" s="975"/>
      <c r="I75" s="975"/>
      <c r="J75" s="975"/>
      <c r="K75" s="975"/>
      <c r="L75" s="975"/>
      <c r="M75" s="975"/>
      <c r="N75" s="975"/>
      <c r="O75" s="975"/>
      <c r="P75" s="976"/>
      <c r="Q75" s="981">
        <v>313</v>
      </c>
      <c r="R75" s="979"/>
      <c r="S75" s="979"/>
      <c r="T75" s="979"/>
      <c r="U75" s="980"/>
      <c r="V75" s="978">
        <v>294</v>
      </c>
      <c r="W75" s="979"/>
      <c r="X75" s="979"/>
      <c r="Y75" s="979"/>
      <c r="Z75" s="980"/>
      <c r="AA75" s="978">
        <v>19</v>
      </c>
      <c r="AB75" s="979"/>
      <c r="AC75" s="979"/>
      <c r="AD75" s="979"/>
      <c r="AE75" s="980"/>
      <c r="AF75" s="978">
        <v>19</v>
      </c>
      <c r="AG75" s="979"/>
      <c r="AH75" s="979"/>
      <c r="AI75" s="979"/>
      <c r="AJ75" s="980"/>
      <c r="AK75" s="978">
        <v>83</v>
      </c>
      <c r="AL75" s="979"/>
      <c r="AM75" s="979"/>
      <c r="AN75" s="979"/>
      <c r="AO75" s="980"/>
      <c r="AP75" s="978" t="s">
        <v>565</v>
      </c>
      <c r="AQ75" s="979"/>
      <c r="AR75" s="979"/>
      <c r="AS75" s="979"/>
      <c r="AT75" s="980"/>
      <c r="AU75" s="978" t="s">
        <v>565</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t="s">
        <v>556</v>
      </c>
      <c r="C76" s="975"/>
      <c r="D76" s="975"/>
      <c r="E76" s="975"/>
      <c r="F76" s="975"/>
      <c r="G76" s="975"/>
      <c r="H76" s="975"/>
      <c r="I76" s="975"/>
      <c r="J76" s="975"/>
      <c r="K76" s="975"/>
      <c r="L76" s="975"/>
      <c r="M76" s="975"/>
      <c r="N76" s="975"/>
      <c r="O76" s="975"/>
      <c r="P76" s="976"/>
      <c r="Q76" s="981">
        <f>62+155+16+5869+280+5</f>
        <v>6387</v>
      </c>
      <c r="R76" s="979"/>
      <c r="S76" s="979"/>
      <c r="T76" s="979"/>
      <c r="U76" s="980"/>
      <c r="V76" s="978">
        <f>61+153+14+4818+269+3</f>
        <v>5318</v>
      </c>
      <c r="W76" s="979"/>
      <c r="X76" s="979"/>
      <c r="Y76" s="979"/>
      <c r="Z76" s="980"/>
      <c r="AA76" s="978">
        <f>1+3+2+1051+11+2</f>
        <v>1070</v>
      </c>
      <c r="AB76" s="979"/>
      <c r="AC76" s="979"/>
      <c r="AD76" s="979"/>
      <c r="AE76" s="980"/>
      <c r="AF76" s="978">
        <f>1+3+2+1051+11+2</f>
        <v>1070</v>
      </c>
      <c r="AG76" s="979"/>
      <c r="AH76" s="979"/>
      <c r="AI76" s="979"/>
      <c r="AJ76" s="980"/>
      <c r="AK76" s="978">
        <v>18</v>
      </c>
      <c r="AL76" s="979"/>
      <c r="AM76" s="979"/>
      <c r="AN76" s="979"/>
      <c r="AO76" s="980"/>
      <c r="AP76" s="978">
        <v>101</v>
      </c>
      <c r="AQ76" s="979"/>
      <c r="AR76" s="979"/>
      <c r="AS76" s="979"/>
      <c r="AT76" s="980"/>
      <c r="AU76" s="978">
        <v>4</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t="s">
        <v>559</v>
      </c>
      <c r="C77" s="975"/>
      <c r="D77" s="975"/>
      <c r="E77" s="975"/>
      <c r="F77" s="975"/>
      <c r="G77" s="975"/>
      <c r="H77" s="975"/>
      <c r="I77" s="975"/>
      <c r="J77" s="975"/>
      <c r="K77" s="975"/>
      <c r="L77" s="975"/>
      <c r="M77" s="975"/>
      <c r="N77" s="975"/>
      <c r="O77" s="975"/>
      <c r="P77" s="976"/>
      <c r="Q77" s="981">
        <v>813</v>
      </c>
      <c r="R77" s="979"/>
      <c r="S77" s="979"/>
      <c r="T77" s="979"/>
      <c r="U77" s="980"/>
      <c r="V77" s="978">
        <v>788</v>
      </c>
      <c r="W77" s="979"/>
      <c r="X77" s="979"/>
      <c r="Y77" s="979"/>
      <c r="Z77" s="980"/>
      <c r="AA77" s="978">
        <v>25</v>
      </c>
      <c r="AB77" s="979"/>
      <c r="AC77" s="979"/>
      <c r="AD77" s="979"/>
      <c r="AE77" s="980"/>
      <c r="AF77" s="978">
        <v>25</v>
      </c>
      <c r="AG77" s="979"/>
      <c r="AH77" s="979"/>
      <c r="AI77" s="979"/>
      <c r="AJ77" s="980"/>
      <c r="AK77" s="978">
        <v>6</v>
      </c>
      <c r="AL77" s="979"/>
      <c r="AM77" s="979"/>
      <c r="AN77" s="979"/>
      <c r="AO77" s="980"/>
      <c r="AP77" s="978" t="s">
        <v>565</v>
      </c>
      <c r="AQ77" s="979"/>
      <c r="AR77" s="979"/>
      <c r="AS77" s="979"/>
      <c r="AT77" s="980"/>
      <c r="AU77" s="978" t="s">
        <v>565</v>
      </c>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t="s">
        <v>560</v>
      </c>
      <c r="C78" s="975"/>
      <c r="D78" s="975"/>
      <c r="E78" s="975"/>
      <c r="F78" s="975"/>
      <c r="G78" s="975"/>
      <c r="H78" s="975"/>
      <c r="I78" s="975"/>
      <c r="J78" s="975"/>
      <c r="K78" s="975"/>
      <c r="L78" s="975"/>
      <c r="M78" s="975"/>
      <c r="N78" s="975"/>
      <c r="O78" s="975"/>
      <c r="P78" s="976"/>
      <c r="Q78" s="977">
        <v>2287</v>
      </c>
      <c r="R78" s="971"/>
      <c r="S78" s="971"/>
      <c r="T78" s="971"/>
      <c r="U78" s="971"/>
      <c r="V78" s="971">
        <v>2107</v>
      </c>
      <c r="W78" s="971"/>
      <c r="X78" s="971"/>
      <c r="Y78" s="971"/>
      <c r="Z78" s="971"/>
      <c r="AA78" s="971">
        <v>180</v>
      </c>
      <c r="AB78" s="971"/>
      <c r="AC78" s="971"/>
      <c r="AD78" s="971"/>
      <c r="AE78" s="971"/>
      <c r="AF78" s="971">
        <v>180</v>
      </c>
      <c r="AG78" s="971"/>
      <c r="AH78" s="971"/>
      <c r="AI78" s="971"/>
      <c r="AJ78" s="971"/>
      <c r="AK78" s="971">
        <v>107</v>
      </c>
      <c r="AL78" s="971"/>
      <c r="AM78" s="971"/>
      <c r="AN78" s="971"/>
      <c r="AO78" s="971"/>
      <c r="AP78" s="971">
        <v>533</v>
      </c>
      <c r="AQ78" s="971"/>
      <c r="AR78" s="971"/>
      <c r="AS78" s="971"/>
      <c r="AT78" s="971"/>
      <c r="AU78" s="978" t="s">
        <v>565</v>
      </c>
      <c r="AV78" s="979"/>
      <c r="AW78" s="979"/>
      <c r="AX78" s="979"/>
      <c r="AY78" s="980"/>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t="s">
        <v>561</v>
      </c>
      <c r="C79" s="975"/>
      <c r="D79" s="975"/>
      <c r="E79" s="975"/>
      <c r="F79" s="975"/>
      <c r="G79" s="975"/>
      <c r="H79" s="975"/>
      <c r="I79" s="975"/>
      <c r="J79" s="975"/>
      <c r="K79" s="975"/>
      <c r="L79" s="975"/>
      <c r="M79" s="975"/>
      <c r="N79" s="975"/>
      <c r="O79" s="975"/>
      <c r="P79" s="976"/>
      <c r="Q79" s="977">
        <v>106</v>
      </c>
      <c r="R79" s="971"/>
      <c r="S79" s="971"/>
      <c r="T79" s="971"/>
      <c r="U79" s="971"/>
      <c r="V79" s="971">
        <v>104</v>
      </c>
      <c r="W79" s="971"/>
      <c r="X79" s="971"/>
      <c r="Y79" s="971"/>
      <c r="Z79" s="971"/>
      <c r="AA79" s="971">
        <v>2</v>
      </c>
      <c r="AB79" s="971"/>
      <c r="AC79" s="971"/>
      <c r="AD79" s="971"/>
      <c r="AE79" s="971"/>
      <c r="AF79" s="971">
        <v>2</v>
      </c>
      <c r="AG79" s="971"/>
      <c r="AH79" s="971"/>
      <c r="AI79" s="971"/>
      <c r="AJ79" s="971"/>
      <c r="AK79" s="971">
        <v>9</v>
      </c>
      <c r="AL79" s="971"/>
      <c r="AM79" s="971"/>
      <c r="AN79" s="971"/>
      <c r="AO79" s="971"/>
      <c r="AP79" s="971"/>
      <c r="AQ79" s="971"/>
      <c r="AR79" s="971"/>
      <c r="AS79" s="971"/>
      <c r="AT79" s="971"/>
      <c r="AU79" s="978" t="s">
        <v>565</v>
      </c>
      <c r="AV79" s="979"/>
      <c r="AW79" s="979"/>
      <c r="AX79" s="979"/>
      <c r="AY79" s="980"/>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t="s">
        <v>562</v>
      </c>
      <c r="C80" s="975"/>
      <c r="D80" s="975"/>
      <c r="E80" s="975"/>
      <c r="F80" s="975"/>
      <c r="G80" s="975"/>
      <c r="H80" s="975"/>
      <c r="I80" s="975"/>
      <c r="J80" s="975"/>
      <c r="K80" s="975"/>
      <c r="L80" s="975"/>
      <c r="M80" s="975"/>
      <c r="N80" s="975"/>
      <c r="O80" s="975"/>
      <c r="P80" s="976"/>
      <c r="Q80" s="977">
        <f>Q81+Q82</f>
        <v>287</v>
      </c>
      <c r="R80" s="971"/>
      <c r="S80" s="971"/>
      <c r="T80" s="971"/>
      <c r="U80" s="971"/>
      <c r="V80" s="971">
        <f>V81+V82</f>
        <v>176</v>
      </c>
      <c r="W80" s="971"/>
      <c r="X80" s="971"/>
      <c r="Y80" s="971"/>
      <c r="Z80" s="971"/>
      <c r="AA80" s="971">
        <f t="shared" ref="AA80" si="0">AA81+AA82</f>
        <v>111</v>
      </c>
      <c r="AB80" s="971"/>
      <c r="AC80" s="971"/>
      <c r="AD80" s="971"/>
      <c r="AE80" s="971"/>
      <c r="AF80" s="971">
        <f t="shared" ref="AF80" si="1">AF81+AF82</f>
        <v>111</v>
      </c>
      <c r="AG80" s="971"/>
      <c r="AH80" s="971"/>
      <c r="AI80" s="971"/>
      <c r="AJ80" s="971"/>
      <c r="AK80" s="971" t="s">
        <v>565</v>
      </c>
      <c r="AL80" s="971"/>
      <c r="AM80" s="971"/>
      <c r="AN80" s="971"/>
      <c r="AO80" s="971"/>
      <c r="AP80" s="971" t="s">
        <v>565</v>
      </c>
      <c r="AQ80" s="971"/>
      <c r="AR80" s="971"/>
      <c r="AS80" s="971"/>
      <c r="AT80" s="971"/>
      <c r="AU80" s="978" t="s">
        <v>565</v>
      </c>
      <c r="AV80" s="979"/>
      <c r="AW80" s="979"/>
      <c r="AX80" s="979"/>
      <c r="AY80" s="980"/>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t="s">
        <v>555</v>
      </c>
      <c r="C81" s="975"/>
      <c r="D81" s="975"/>
      <c r="E81" s="975"/>
      <c r="F81" s="975"/>
      <c r="G81" s="975"/>
      <c r="H81" s="975"/>
      <c r="I81" s="975"/>
      <c r="J81" s="975"/>
      <c r="K81" s="975"/>
      <c r="L81" s="975"/>
      <c r="M81" s="975"/>
      <c r="N81" s="975"/>
      <c r="O81" s="975"/>
      <c r="P81" s="976"/>
      <c r="Q81" s="977">
        <v>249</v>
      </c>
      <c r="R81" s="971"/>
      <c r="S81" s="971"/>
      <c r="T81" s="971"/>
      <c r="U81" s="971"/>
      <c r="V81" s="971">
        <v>153</v>
      </c>
      <c r="W81" s="971"/>
      <c r="X81" s="971"/>
      <c r="Y81" s="971"/>
      <c r="Z81" s="971"/>
      <c r="AA81" s="971">
        <v>96</v>
      </c>
      <c r="AB81" s="971"/>
      <c r="AC81" s="971"/>
      <c r="AD81" s="971"/>
      <c r="AE81" s="971"/>
      <c r="AF81" s="971">
        <v>96</v>
      </c>
      <c r="AG81" s="971"/>
      <c r="AH81" s="971"/>
      <c r="AI81" s="971"/>
      <c r="AJ81" s="971"/>
      <c r="AK81" s="971" t="s">
        <v>565</v>
      </c>
      <c r="AL81" s="971"/>
      <c r="AM81" s="971"/>
      <c r="AN81" s="971"/>
      <c r="AO81" s="971"/>
      <c r="AP81" s="971" t="s">
        <v>565</v>
      </c>
      <c r="AQ81" s="971"/>
      <c r="AR81" s="971"/>
      <c r="AS81" s="971"/>
      <c r="AT81" s="971"/>
      <c r="AU81" s="978" t="s">
        <v>565</v>
      </c>
      <c r="AV81" s="979"/>
      <c r="AW81" s="979"/>
      <c r="AX81" s="979"/>
      <c r="AY81" s="980"/>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t="s">
        <v>556</v>
      </c>
      <c r="C82" s="975"/>
      <c r="D82" s="975"/>
      <c r="E82" s="975"/>
      <c r="F82" s="975"/>
      <c r="G82" s="975"/>
      <c r="H82" s="975"/>
      <c r="I82" s="975"/>
      <c r="J82" s="975"/>
      <c r="K82" s="975"/>
      <c r="L82" s="975"/>
      <c r="M82" s="975"/>
      <c r="N82" s="975"/>
      <c r="O82" s="975"/>
      <c r="P82" s="976"/>
      <c r="Q82" s="977">
        <v>38</v>
      </c>
      <c r="R82" s="971"/>
      <c r="S82" s="971"/>
      <c r="T82" s="971"/>
      <c r="U82" s="971"/>
      <c r="V82" s="971">
        <v>23</v>
      </c>
      <c r="W82" s="971"/>
      <c r="X82" s="971"/>
      <c r="Y82" s="971"/>
      <c r="Z82" s="971"/>
      <c r="AA82" s="971">
        <v>15</v>
      </c>
      <c r="AB82" s="971"/>
      <c r="AC82" s="971"/>
      <c r="AD82" s="971"/>
      <c r="AE82" s="971"/>
      <c r="AF82" s="971">
        <v>15</v>
      </c>
      <c r="AG82" s="971"/>
      <c r="AH82" s="971"/>
      <c r="AI82" s="971"/>
      <c r="AJ82" s="971"/>
      <c r="AK82" s="971" t="s">
        <v>565</v>
      </c>
      <c r="AL82" s="971"/>
      <c r="AM82" s="971"/>
      <c r="AN82" s="971"/>
      <c r="AO82" s="971"/>
      <c r="AP82" s="971" t="s">
        <v>565</v>
      </c>
      <c r="AQ82" s="971"/>
      <c r="AR82" s="971"/>
      <c r="AS82" s="971"/>
      <c r="AT82" s="971"/>
      <c r="AU82" s="978" t="s">
        <v>565</v>
      </c>
      <c r="AV82" s="979"/>
      <c r="AW82" s="979"/>
      <c r="AX82" s="979"/>
      <c r="AY82" s="980"/>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t="s">
        <v>563</v>
      </c>
      <c r="C83" s="975"/>
      <c r="D83" s="975"/>
      <c r="E83" s="975"/>
      <c r="F83" s="975"/>
      <c r="G83" s="975"/>
      <c r="H83" s="975"/>
      <c r="I83" s="975"/>
      <c r="J83" s="975"/>
      <c r="K83" s="975"/>
      <c r="L83" s="975"/>
      <c r="M83" s="975"/>
      <c r="N83" s="975"/>
      <c r="O83" s="975"/>
      <c r="P83" s="976"/>
      <c r="Q83" s="977">
        <f>Q84+Q85</f>
        <v>254603</v>
      </c>
      <c r="R83" s="971"/>
      <c r="S83" s="971"/>
      <c r="T83" s="971"/>
      <c r="U83" s="971"/>
      <c r="V83" s="971">
        <f>V84+V85</f>
        <v>246672</v>
      </c>
      <c r="W83" s="971"/>
      <c r="X83" s="971"/>
      <c r="Y83" s="971"/>
      <c r="Z83" s="971"/>
      <c r="AA83" s="971">
        <f t="shared" ref="AA83" si="2">AA84+AA85</f>
        <v>7933</v>
      </c>
      <c r="AB83" s="971"/>
      <c r="AC83" s="971"/>
      <c r="AD83" s="971"/>
      <c r="AE83" s="971"/>
      <c r="AF83" s="971">
        <f t="shared" ref="AF83" si="3">AF84+AF85</f>
        <v>7529</v>
      </c>
      <c r="AG83" s="971"/>
      <c r="AH83" s="971"/>
      <c r="AI83" s="971"/>
      <c r="AJ83" s="971"/>
      <c r="AK83" s="971">
        <v>12</v>
      </c>
      <c r="AL83" s="971"/>
      <c r="AM83" s="971"/>
      <c r="AN83" s="971"/>
      <c r="AO83" s="971"/>
      <c r="AP83" s="971" t="s">
        <v>565</v>
      </c>
      <c r="AQ83" s="971"/>
      <c r="AR83" s="971"/>
      <c r="AS83" s="971"/>
      <c r="AT83" s="971"/>
      <c r="AU83" s="978" t="s">
        <v>565</v>
      </c>
      <c r="AV83" s="979"/>
      <c r="AW83" s="979"/>
      <c r="AX83" s="979"/>
      <c r="AY83" s="980"/>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t="s">
        <v>555</v>
      </c>
      <c r="C84" s="975"/>
      <c r="D84" s="975"/>
      <c r="E84" s="975"/>
      <c r="F84" s="975"/>
      <c r="G84" s="975"/>
      <c r="H84" s="975"/>
      <c r="I84" s="975"/>
      <c r="J84" s="975"/>
      <c r="K84" s="975"/>
      <c r="L84" s="975"/>
      <c r="M84" s="975"/>
      <c r="N84" s="975"/>
      <c r="O84" s="975"/>
      <c r="P84" s="976"/>
      <c r="Q84" s="977">
        <v>237</v>
      </c>
      <c r="R84" s="971"/>
      <c r="S84" s="971"/>
      <c r="T84" s="971"/>
      <c r="U84" s="971"/>
      <c r="V84" s="971">
        <v>234</v>
      </c>
      <c r="W84" s="971"/>
      <c r="X84" s="971"/>
      <c r="Y84" s="971"/>
      <c r="Z84" s="971"/>
      <c r="AA84" s="971">
        <v>4</v>
      </c>
      <c r="AB84" s="971"/>
      <c r="AC84" s="971"/>
      <c r="AD84" s="971"/>
      <c r="AE84" s="971"/>
      <c r="AF84" s="971">
        <v>4</v>
      </c>
      <c r="AG84" s="971"/>
      <c r="AH84" s="971"/>
      <c r="AI84" s="971"/>
      <c r="AJ84" s="971"/>
      <c r="AK84" s="971">
        <v>12</v>
      </c>
      <c r="AL84" s="971"/>
      <c r="AM84" s="971"/>
      <c r="AN84" s="971"/>
      <c r="AO84" s="971"/>
      <c r="AP84" s="971" t="s">
        <v>565</v>
      </c>
      <c r="AQ84" s="971"/>
      <c r="AR84" s="971"/>
      <c r="AS84" s="971"/>
      <c r="AT84" s="971"/>
      <c r="AU84" s="978" t="s">
        <v>565</v>
      </c>
      <c r="AV84" s="979"/>
      <c r="AW84" s="979"/>
      <c r="AX84" s="979"/>
      <c r="AY84" s="980"/>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t="s">
        <v>556</v>
      </c>
      <c r="C85" s="975"/>
      <c r="D85" s="975"/>
      <c r="E85" s="975"/>
      <c r="F85" s="975"/>
      <c r="G85" s="975"/>
      <c r="H85" s="975"/>
      <c r="I85" s="975"/>
      <c r="J85" s="975"/>
      <c r="K85" s="975"/>
      <c r="L85" s="975"/>
      <c r="M85" s="975"/>
      <c r="N85" s="975"/>
      <c r="O85" s="975"/>
      <c r="P85" s="976"/>
      <c r="Q85" s="977">
        <v>254366</v>
      </c>
      <c r="R85" s="971"/>
      <c r="S85" s="971"/>
      <c r="T85" s="971"/>
      <c r="U85" s="971"/>
      <c r="V85" s="971">
        <v>246438</v>
      </c>
      <c r="W85" s="971"/>
      <c r="X85" s="971"/>
      <c r="Y85" s="971"/>
      <c r="Z85" s="971"/>
      <c r="AA85" s="971">
        <v>7929</v>
      </c>
      <c r="AB85" s="971"/>
      <c r="AC85" s="971"/>
      <c r="AD85" s="971"/>
      <c r="AE85" s="971"/>
      <c r="AF85" s="971">
        <v>7525</v>
      </c>
      <c r="AG85" s="971"/>
      <c r="AH85" s="971"/>
      <c r="AI85" s="971"/>
      <c r="AJ85" s="971"/>
      <c r="AK85" s="971" t="s">
        <v>565</v>
      </c>
      <c r="AL85" s="971"/>
      <c r="AM85" s="971"/>
      <c r="AN85" s="971"/>
      <c r="AO85" s="971"/>
      <c r="AP85" s="971" t="s">
        <v>565</v>
      </c>
      <c r="AQ85" s="971"/>
      <c r="AR85" s="971"/>
      <c r="AS85" s="971"/>
      <c r="AT85" s="971"/>
      <c r="AU85" s="978" t="s">
        <v>565</v>
      </c>
      <c r="AV85" s="979"/>
      <c r="AW85" s="979"/>
      <c r="AX85" s="979"/>
      <c r="AY85" s="980"/>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t="s">
        <v>564</v>
      </c>
      <c r="C86" s="975"/>
      <c r="D86" s="975"/>
      <c r="E86" s="975"/>
      <c r="F86" s="975"/>
      <c r="G86" s="975"/>
      <c r="H86" s="975"/>
      <c r="I86" s="975"/>
      <c r="J86" s="975"/>
      <c r="K86" s="975"/>
      <c r="L86" s="975"/>
      <c r="M86" s="975"/>
      <c r="N86" s="975"/>
      <c r="O86" s="975"/>
      <c r="P86" s="976"/>
      <c r="Q86" s="977" t="s">
        <v>565</v>
      </c>
      <c r="R86" s="971"/>
      <c r="S86" s="971"/>
      <c r="T86" s="971"/>
      <c r="U86" s="971"/>
      <c r="V86" s="971" t="s">
        <v>565</v>
      </c>
      <c r="W86" s="971"/>
      <c r="X86" s="971"/>
      <c r="Y86" s="971"/>
      <c r="Z86" s="971"/>
      <c r="AA86" s="971" t="s">
        <v>565</v>
      </c>
      <c r="AB86" s="971"/>
      <c r="AC86" s="971"/>
      <c r="AD86" s="971"/>
      <c r="AE86" s="971"/>
      <c r="AF86" s="971" t="s">
        <v>565</v>
      </c>
      <c r="AG86" s="971"/>
      <c r="AH86" s="971"/>
      <c r="AI86" s="971"/>
      <c r="AJ86" s="971"/>
      <c r="AK86" s="971" t="s">
        <v>565</v>
      </c>
      <c r="AL86" s="971"/>
      <c r="AM86" s="971"/>
      <c r="AN86" s="971"/>
      <c r="AO86" s="971"/>
      <c r="AP86" s="971">
        <v>86</v>
      </c>
      <c r="AQ86" s="971"/>
      <c r="AR86" s="971"/>
      <c r="AS86" s="971"/>
      <c r="AT86" s="971"/>
      <c r="AU86" s="971">
        <v>12</v>
      </c>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377</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f>AF68+AF71+AF74+AF77+AF78+AF79+AF80+AF83</f>
        <v>9002</v>
      </c>
      <c r="AG88" s="959"/>
      <c r="AH88" s="959"/>
      <c r="AI88" s="959"/>
      <c r="AJ88" s="959"/>
      <c r="AK88" s="963"/>
      <c r="AL88" s="963"/>
      <c r="AM88" s="963"/>
      <c r="AN88" s="963"/>
      <c r="AO88" s="963"/>
      <c r="AP88" s="959">
        <f>AP68+AP74+AP78+AP86</f>
        <v>1418</v>
      </c>
      <c r="AQ88" s="959"/>
      <c r="AR88" s="959"/>
      <c r="AS88" s="959"/>
      <c r="AT88" s="959"/>
      <c r="AU88" s="959">
        <f>AU68+AU74+AU86</f>
        <v>392</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295</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295</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295</v>
      </c>
      <c r="DR109" s="896"/>
      <c r="DS109" s="896"/>
      <c r="DT109" s="896"/>
      <c r="DU109" s="897"/>
      <c r="DV109" s="898" t="s">
        <v>413</v>
      </c>
      <c r="DW109" s="896"/>
      <c r="DX109" s="896"/>
      <c r="DY109" s="896"/>
      <c r="DZ109" s="929"/>
    </row>
    <row r="110" spans="1:131" s="230" customFormat="1" ht="26.25" customHeight="1" x14ac:dyDescent="0.2">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1355601</v>
      </c>
      <c r="AB110" s="889"/>
      <c r="AC110" s="889"/>
      <c r="AD110" s="889"/>
      <c r="AE110" s="890"/>
      <c r="AF110" s="891">
        <v>1363414</v>
      </c>
      <c r="AG110" s="889"/>
      <c r="AH110" s="889"/>
      <c r="AI110" s="889"/>
      <c r="AJ110" s="890"/>
      <c r="AK110" s="891">
        <v>1433107</v>
      </c>
      <c r="AL110" s="889"/>
      <c r="AM110" s="889"/>
      <c r="AN110" s="889"/>
      <c r="AO110" s="890"/>
      <c r="AP110" s="892">
        <v>28.9</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12628765</v>
      </c>
      <c r="BR110" s="842"/>
      <c r="BS110" s="842"/>
      <c r="BT110" s="842"/>
      <c r="BU110" s="842"/>
      <c r="BV110" s="842">
        <v>12763491</v>
      </c>
      <c r="BW110" s="842"/>
      <c r="BX110" s="842"/>
      <c r="BY110" s="842"/>
      <c r="BZ110" s="842"/>
      <c r="CA110" s="842">
        <v>12553107</v>
      </c>
      <c r="CB110" s="842"/>
      <c r="CC110" s="842"/>
      <c r="CD110" s="842"/>
      <c r="CE110" s="842"/>
      <c r="CF110" s="866">
        <v>253.3</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2">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2">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4842663</v>
      </c>
      <c r="BR112" s="817"/>
      <c r="BS112" s="817"/>
      <c r="BT112" s="817"/>
      <c r="BU112" s="817"/>
      <c r="BV112" s="817">
        <v>4492630</v>
      </c>
      <c r="BW112" s="817"/>
      <c r="BX112" s="817"/>
      <c r="BY112" s="817"/>
      <c r="BZ112" s="817"/>
      <c r="CA112" s="817">
        <v>4325688</v>
      </c>
      <c r="CB112" s="817"/>
      <c r="CC112" s="817"/>
      <c r="CD112" s="817"/>
      <c r="CE112" s="817"/>
      <c r="CF112" s="875">
        <v>87.3</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2">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395816</v>
      </c>
      <c r="AB113" s="919"/>
      <c r="AC113" s="919"/>
      <c r="AD113" s="919"/>
      <c r="AE113" s="920"/>
      <c r="AF113" s="921">
        <v>361859</v>
      </c>
      <c r="AG113" s="919"/>
      <c r="AH113" s="919"/>
      <c r="AI113" s="919"/>
      <c r="AJ113" s="920"/>
      <c r="AK113" s="921">
        <v>380947</v>
      </c>
      <c r="AL113" s="919"/>
      <c r="AM113" s="919"/>
      <c r="AN113" s="919"/>
      <c r="AO113" s="920"/>
      <c r="AP113" s="922">
        <v>7.7</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443842</v>
      </c>
      <c r="BR113" s="817"/>
      <c r="BS113" s="817"/>
      <c r="BT113" s="817"/>
      <c r="BU113" s="817"/>
      <c r="BV113" s="817">
        <v>422519</v>
      </c>
      <c r="BW113" s="817"/>
      <c r="BX113" s="817"/>
      <c r="BY113" s="817"/>
      <c r="BZ113" s="817"/>
      <c r="CA113" s="817">
        <v>392209</v>
      </c>
      <c r="CB113" s="817"/>
      <c r="CC113" s="817"/>
      <c r="CD113" s="817"/>
      <c r="CE113" s="817"/>
      <c r="CF113" s="875">
        <v>7.9</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2">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34519</v>
      </c>
      <c r="AB114" s="780"/>
      <c r="AC114" s="780"/>
      <c r="AD114" s="780"/>
      <c r="AE114" s="781"/>
      <c r="AF114" s="782">
        <v>14489</v>
      </c>
      <c r="AG114" s="780"/>
      <c r="AH114" s="780"/>
      <c r="AI114" s="780"/>
      <c r="AJ114" s="781"/>
      <c r="AK114" s="782">
        <v>22776</v>
      </c>
      <c r="AL114" s="780"/>
      <c r="AM114" s="780"/>
      <c r="AN114" s="780"/>
      <c r="AO114" s="781"/>
      <c r="AP114" s="824">
        <v>0.5</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1822979</v>
      </c>
      <c r="BR114" s="817"/>
      <c r="BS114" s="817"/>
      <c r="BT114" s="817"/>
      <c r="BU114" s="817"/>
      <c r="BV114" s="817">
        <v>1732805</v>
      </c>
      <c r="BW114" s="817"/>
      <c r="BX114" s="817"/>
      <c r="BY114" s="817"/>
      <c r="BZ114" s="817"/>
      <c r="CA114" s="817">
        <v>1736172</v>
      </c>
      <c r="CB114" s="817"/>
      <c r="CC114" s="817"/>
      <c r="CD114" s="817"/>
      <c r="CE114" s="817"/>
      <c r="CF114" s="875">
        <v>35</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2">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2">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2">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1785936</v>
      </c>
      <c r="AB117" s="903"/>
      <c r="AC117" s="903"/>
      <c r="AD117" s="903"/>
      <c r="AE117" s="904"/>
      <c r="AF117" s="905">
        <v>1739762</v>
      </c>
      <c r="AG117" s="903"/>
      <c r="AH117" s="903"/>
      <c r="AI117" s="903"/>
      <c r="AJ117" s="904"/>
      <c r="AK117" s="905">
        <v>1836830</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2">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295</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2">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178</v>
      </c>
      <c r="BA119" s="251"/>
      <c r="BB119" s="251"/>
      <c r="BC119" s="251"/>
      <c r="BD119" s="251"/>
      <c r="BE119" s="251"/>
      <c r="BF119" s="251"/>
      <c r="BG119" s="251"/>
      <c r="BH119" s="251"/>
      <c r="BI119" s="251"/>
      <c r="BJ119" s="251"/>
      <c r="BK119" s="251"/>
      <c r="BL119" s="251"/>
      <c r="BM119" s="251"/>
      <c r="BN119" s="251"/>
      <c r="BO119" s="877" t="s">
        <v>443</v>
      </c>
      <c r="BP119" s="878"/>
      <c r="BQ119" s="879">
        <v>19738249</v>
      </c>
      <c r="BR119" s="845"/>
      <c r="BS119" s="845"/>
      <c r="BT119" s="845"/>
      <c r="BU119" s="845"/>
      <c r="BV119" s="845">
        <v>19411445</v>
      </c>
      <c r="BW119" s="845"/>
      <c r="BX119" s="845"/>
      <c r="BY119" s="845"/>
      <c r="BZ119" s="845"/>
      <c r="CA119" s="845">
        <v>19007176</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2">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4632873</v>
      </c>
      <c r="BR120" s="842"/>
      <c r="BS120" s="842"/>
      <c r="BT120" s="842"/>
      <c r="BU120" s="842"/>
      <c r="BV120" s="842">
        <v>4747776</v>
      </c>
      <c r="BW120" s="842"/>
      <c r="BX120" s="842"/>
      <c r="BY120" s="842"/>
      <c r="BZ120" s="842"/>
      <c r="CA120" s="842">
        <v>4261908</v>
      </c>
      <c r="CB120" s="842"/>
      <c r="CC120" s="842"/>
      <c r="CD120" s="842"/>
      <c r="CE120" s="842"/>
      <c r="CF120" s="866">
        <v>86</v>
      </c>
      <c r="CG120" s="867"/>
      <c r="CH120" s="867"/>
      <c r="CI120" s="867"/>
      <c r="CJ120" s="867"/>
      <c r="CK120" s="868" t="s">
        <v>447</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2341212</v>
      </c>
      <c r="DH120" s="842"/>
      <c r="DI120" s="842"/>
      <c r="DJ120" s="842"/>
      <c r="DK120" s="842"/>
      <c r="DL120" s="842">
        <v>2303124</v>
      </c>
      <c r="DM120" s="842"/>
      <c r="DN120" s="842"/>
      <c r="DO120" s="842"/>
      <c r="DP120" s="842"/>
      <c r="DQ120" s="842">
        <v>2155677</v>
      </c>
      <c r="DR120" s="842"/>
      <c r="DS120" s="842"/>
      <c r="DT120" s="842"/>
      <c r="DU120" s="842"/>
      <c r="DV120" s="843">
        <v>43.5</v>
      </c>
      <c r="DW120" s="843"/>
      <c r="DX120" s="843"/>
      <c r="DY120" s="843"/>
      <c r="DZ120" s="844"/>
    </row>
    <row r="121" spans="1:130" s="230" customFormat="1" ht="26.25" customHeight="1" x14ac:dyDescent="0.2">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144487</v>
      </c>
      <c r="BR121" s="817"/>
      <c r="BS121" s="817"/>
      <c r="BT121" s="817"/>
      <c r="BU121" s="817"/>
      <c r="BV121" s="817">
        <v>135740</v>
      </c>
      <c r="BW121" s="817"/>
      <c r="BX121" s="817"/>
      <c r="BY121" s="817"/>
      <c r="BZ121" s="817"/>
      <c r="CA121" s="817">
        <v>85074</v>
      </c>
      <c r="CB121" s="817"/>
      <c r="CC121" s="817"/>
      <c r="CD121" s="817"/>
      <c r="CE121" s="817"/>
      <c r="CF121" s="875">
        <v>1.7</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1669956</v>
      </c>
      <c r="DH121" s="817"/>
      <c r="DI121" s="817"/>
      <c r="DJ121" s="817"/>
      <c r="DK121" s="817"/>
      <c r="DL121" s="817">
        <v>1426610</v>
      </c>
      <c r="DM121" s="817"/>
      <c r="DN121" s="817"/>
      <c r="DO121" s="817"/>
      <c r="DP121" s="817"/>
      <c r="DQ121" s="817">
        <v>1497990</v>
      </c>
      <c r="DR121" s="817"/>
      <c r="DS121" s="817"/>
      <c r="DT121" s="817"/>
      <c r="DU121" s="817"/>
      <c r="DV121" s="794">
        <v>30.2</v>
      </c>
      <c r="DW121" s="794"/>
      <c r="DX121" s="794"/>
      <c r="DY121" s="794"/>
      <c r="DZ121" s="795"/>
    </row>
    <row r="122" spans="1:130" s="230" customFormat="1" ht="26.25" customHeight="1" x14ac:dyDescent="0.2">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12108042</v>
      </c>
      <c r="BR122" s="845"/>
      <c r="BS122" s="845"/>
      <c r="BT122" s="845"/>
      <c r="BU122" s="845"/>
      <c r="BV122" s="845">
        <v>12102023</v>
      </c>
      <c r="BW122" s="845"/>
      <c r="BX122" s="845"/>
      <c r="BY122" s="845"/>
      <c r="BZ122" s="845"/>
      <c r="CA122" s="845">
        <v>11915574</v>
      </c>
      <c r="CB122" s="845"/>
      <c r="CC122" s="845"/>
      <c r="CD122" s="845"/>
      <c r="CE122" s="845"/>
      <c r="CF122" s="846">
        <v>240.4</v>
      </c>
      <c r="CG122" s="847"/>
      <c r="CH122" s="847"/>
      <c r="CI122" s="847"/>
      <c r="CJ122" s="847"/>
      <c r="CK122" s="869"/>
      <c r="CL122" s="855"/>
      <c r="CM122" s="855"/>
      <c r="CN122" s="855"/>
      <c r="CO122" s="856"/>
      <c r="CP122" s="835" t="s">
        <v>394</v>
      </c>
      <c r="CQ122" s="836"/>
      <c r="CR122" s="836"/>
      <c r="CS122" s="836"/>
      <c r="CT122" s="836"/>
      <c r="CU122" s="836"/>
      <c r="CV122" s="836"/>
      <c r="CW122" s="836"/>
      <c r="CX122" s="836"/>
      <c r="CY122" s="836"/>
      <c r="CZ122" s="836"/>
      <c r="DA122" s="836"/>
      <c r="DB122" s="836"/>
      <c r="DC122" s="836"/>
      <c r="DD122" s="836"/>
      <c r="DE122" s="836"/>
      <c r="DF122" s="837"/>
      <c r="DG122" s="816">
        <v>664293</v>
      </c>
      <c r="DH122" s="817"/>
      <c r="DI122" s="817"/>
      <c r="DJ122" s="817"/>
      <c r="DK122" s="817"/>
      <c r="DL122" s="817">
        <v>593987</v>
      </c>
      <c r="DM122" s="817"/>
      <c r="DN122" s="817"/>
      <c r="DO122" s="817"/>
      <c r="DP122" s="817"/>
      <c r="DQ122" s="817">
        <v>495827</v>
      </c>
      <c r="DR122" s="817"/>
      <c r="DS122" s="817"/>
      <c r="DT122" s="817"/>
      <c r="DU122" s="817"/>
      <c r="DV122" s="794">
        <v>10</v>
      </c>
      <c r="DW122" s="794"/>
      <c r="DX122" s="794"/>
      <c r="DY122" s="794"/>
      <c r="DZ122" s="795"/>
    </row>
    <row r="123" spans="1:130" s="230" customFormat="1" ht="26.25" customHeight="1" x14ac:dyDescent="0.2">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178</v>
      </c>
      <c r="BA123" s="251"/>
      <c r="BB123" s="251"/>
      <c r="BC123" s="251"/>
      <c r="BD123" s="251"/>
      <c r="BE123" s="251"/>
      <c r="BF123" s="251"/>
      <c r="BG123" s="251"/>
      <c r="BH123" s="251"/>
      <c r="BI123" s="251"/>
      <c r="BJ123" s="251"/>
      <c r="BK123" s="251"/>
      <c r="BL123" s="251"/>
      <c r="BM123" s="251"/>
      <c r="BN123" s="251"/>
      <c r="BO123" s="877" t="s">
        <v>451</v>
      </c>
      <c r="BP123" s="878"/>
      <c r="BQ123" s="832">
        <v>16885402</v>
      </c>
      <c r="BR123" s="833"/>
      <c r="BS123" s="833"/>
      <c r="BT123" s="833"/>
      <c r="BU123" s="833"/>
      <c r="BV123" s="833">
        <v>16985539</v>
      </c>
      <c r="BW123" s="833"/>
      <c r="BX123" s="833"/>
      <c r="BY123" s="833"/>
      <c r="BZ123" s="833"/>
      <c r="CA123" s="833">
        <v>16262556</v>
      </c>
      <c r="CB123" s="833"/>
      <c r="CC123" s="833"/>
      <c r="CD123" s="833"/>
      <c r="CE123" s="833"/>
      <c r="CF123" s="748"/>
      <c r="CG123" s="749"/>
      <c r="CH123" s="749"/>
      <c r="CI123" s="749"/>
      <c r="CJ123" s="834"/>
      <c r="CK123" s="869"/>
      <c r="CL123" s="855"/>
      <c r="CM123" s="855"/>
      <c r="CN123" s="855"/>
      <c r="CO123" s="856"/>
      <c r="CP123" s="835" t="s">
        <v>143</v>
      </c>
      <c r="CQ123" s="836"/>
      <c r="CR123" s="836"/>
      <c r="CS123" s="836"/>
      <c r="CT123" s="836"/>
      <c r="CU123" s="836"/>
      <c r="CV123" s="836"/>
      <c r="CW123" s="836"/>
      <c r="CX123" s="836"/>
      <c r="CY123" s="836"/>
      <c r="CZ123" s="836"/>
      <c r="DA123" s="836"/>
      <c r="DB123" s="836"/>
      <c r="DC123" s="836"/>
      <c r="DD123" s="836"/>
      <c r="DE123" s="836"/>
      <c r="DF123" s="837"/>
      <c r="DG123" s="779">
        <v>167202</v>
      </c>
      <c r="DH123" s="780"/>
      <c r="DI123" s="780"/>
      <c r="DJ123" s="780"/>
      <c r="DK123" s="781"/>
      <c r="DL123" s="782">
        <v>168909</v>
      </c>
      <c r="DM123" s="780"/>
      <c r="DN123" s="780"/>
      <c r="DO123" s="780"/>
      <c r="DP123" s="781"/>
      <c r="DQ123" s="782">
        <v>176194</v>
      </c>
      <c r="DR123" s="780"/>
      <c r="DS123" s="780"/>
      <c r="DT123" s="780"/>
      <c r="DU123" s="781"/>
      <c r="DV123" s="824">
        <v>3.6</v>
      </c>
      <c r="DW123" s="825"/>
      <c r="DX123" s="825"/>
      <c r="DY123" s="825"/>
      <c r="DZ123" s="826"/>
    </row>
    <row r="124" spans="1:130" s="230" customFormat="1" ht="26.25" customHeight="1" thickBot="1" x14ac:dyDescent="0.25">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54.9</v>
      </c>
      <c r="BR124" s="831"/>
      <c r="BS124" s="831"/>
      <c r="BT124" s="831"/>
      <c r="BU124" s="831"/>
      <c r="BV124" s="831">
        <v>48.8</v>
      </c>
      <c r="BW124" s="831"/>
      <c r="BX124" s="831"/>
      <c r="BY124" s="831"/>
      <c r="BZ124" s="831"/>
      <c r="CA124" s="831">
        <v>55.3</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2">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5">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2">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5">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15698</v>
      </c>
      <c r="AB128" s="801"/>
      <c r="AC128" s="801"/>
      <c r="AD128" s="801"/>
      <c r="AE128" s="802"/>
      <c r="AF128" s="803">
        <v>15090</v>
      </c>
      <c r="AG128" s="801"/>
      <c r="AH128" s="801"/>
      <c r="AI128" s="801"/>
      <c r="AJ128" s="802"/>
      <c r="AK128" s="803">
        <v>67</v>
      </c>
      <c r="AL128" s="801"/>
      <c r="AM128" s="801"/>
      <c r="AN128" s="801"/>
      <c r="AO128" s="802"/>
      <c r="AP128" s="804"/>
      <c r="AQ128" s="805"/>
      <c r="AR128" s="805"/>
      <c r="AS128" s="805"/>
      <c r="AT128" s="806"/>
      <c r="AU128" s="232"/>
      <c r="AV128" s="232"/>
      <c r="AW128" s="232"/>
      <c r="AX128" s="807" t="s">
        <v>465</v>
      </c>
      <c r="AY128" s="808"/>
      <c r="AZ128" s="808"/>
      <c r="BA128" s="808"/>
      <c r="BB128" s="808"/>
      <c r="BC128" s="808"/>
      <c r="BD128" s="808"/>
      <c r="BE128" s="809"/>
      <c r="BF128" s="786" t="s">
        <v>122</v>
      </c>
      <c r="BG128" s="787"/>
      <c r="BH128" s="787"/>
      <c r="BI128" s="787"/>
      <c r="BJ128" s="787"/>
      <c r="BK128" s="787"/>
      <c r="BL128" s="810"/>
      <c r="BM128" s="786">
        <v>14.37</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6399817</v>
      </c>
      <c r="AB129" s="780"/>
      <c r="AC129" s="780"/>
      <c r="AD129" s="780"/>
      <c r="AE129" s="781"/>
      <c r="AF129" s="782">
        <v>6159197</v>
      </c>
      <c r="AG129" s="780"/>
      <c r="AH129" s="780"/>
      <c r="AI129" s="780"/>
      <c r="AJ129" s="781"/>
      <c r="AK129" s="782">
        <v>6164106</v>
      </c>
      <c r="AL129" s="780"/>
      <c r="AM129" s="780"/>
      <c r="AN129" s="780"/>
      <c r="AO129" s="781"/>
      <c r="AP129" s="783"/>
      <c r="AQ129" s="784"/>
      <c r="AR129" s="784"/>
      <c r="AS129" s="784"/>
      <c r="AT129" s="785"/>
      <c r="AU129" s="233"/>
      <c r="AV129" s="233"/>
      <c r="AW129" s="233"/>
      <c r="AX129" s="751" t="s">
        <v>468</v>
      </c>
      <c r="AY129" s="752"/>
      <c r="AZ129" s="752"/>
      <c r="BA129" s="752"/>
      <c r="BB129" s="752"/>
      <c r="BC129" s="752"/>
      <c r="BD129" s="752"/>
      <c r="BE129" s="753"/>
      <c r="BF129" s="770" t="s">
        <v>122</v>
      </c>
      <c r="BG129" s="771"/>
      <c r="BH129" s="771"/>
      <c r="BI129" s="771"/>
      <c r="BJ129" s="771"/>
      <c r="BK129" s="771"/>
      <c r="BL129" s="772"/>
      <c r="BM129" s="770">
        <v>19.37</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1210481</v>
      </c>
      <c r="AB130" s="780"/>
      <c r="AC130" s="780"/>
      <c r="AD130" s="780"/>
      <c r="AE130" s="781"/>
      <c r="AF130" s="782">
        <v>1194392</v>
      </c>
      <c r="AG130" s="780"/>
      <c r="AH130" s="780"/>
      <c r="AI130" s="780"/>
      <c r="AJ130" s="781"/>
      <c r="AK130" s="782">
        <v>1208136</v>
      </c>
      <c r="AL130" s="780"/>
      <c r="AM130" s="780"/>
      <c r="AN130" s="780"/>
      <c r="AO130" s="781"/>
      <c r="AP130" s="783"/>
      <c r="AQ130" s="784"/>
      <c r="AR130" s="784"/>
      <c r="AS130" s="784"/>
      <c r="AT130" s="785"/>
      <c r="AU130" s="233"/>
      <c r="AV130" s="233"/>
      <c r="AW130" s="233"/>
      <c r="AX130" s="751" t="s">
        <v>471</v>
      </c>
      <c r="AY130" s="752"/>
      <c r="AZ130" s="752"/>
      <c r="BA130" s="752"/>
      <c r="BB130" s="752"/>
      <c r="BC130" s="752"/>
      <c r="BD130" s="752"/>
      <c r="BE130" s="753"/>
      <c r="BF130" s="754">
        <v>11.3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5189336</v>
      </c>
      <c r="AB131" s="764"/>
      <c r="AC131" s="764"/>
      <c r="AD131" s="764"/>
      <c r="AE131" s="765"/>
      <c r="AF131" s="766">
        <v>4964805</v>
      </c>
      <c r="AG131" s="764"/>
      <c r="AH131" s="764"/>
      <c r="AI131" s="764"/>
      <c r="AJ131" s="765"/>
      <c r="AK131" s="766">
        <v>4955970</v>
      </c>
      <c r="AL131" s="764"/>
      <c r="AM131" s="764"/>
      <c r="AN131" s="764"/>
      <c r="AO131" s="765"/>
      <c r="AP131" s="767"/>
      <c r="AQ131" s="768"/>
      <c r="AR131" s="768"/>
      <c r="AS131" s="768"/>
      <c r="AT131" s="769"/>
      <c r="AU131" s="233"/>
      <c r="AV131" s="233"/>
      <c r="AW131" s="233"/>
      <c r="AX131" s="729" t="s">
        <v>473</v>
      </c>
      <c r="AY131" s="730"/>
      <c r="AZ131" s="730"/>
      <c r="BA131" s="730"/>
      <c r="BB131" s="730"/>
      <c r="BC131" s="730"/>
      <c r="BD131" s="730"/>
      <c r="BE131" s="731"/>
      <c r="BF131" s="732">
        <v>55.3</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10.78667868</v>
      </c>
      <c r="AB132" s="745"/>
      <c r="AC132" s="745"/>
      <c r="AD132" s="745"/>
      <c r="AE132" s="746"/>
      <c r="AF132" s="747">
        <v>10.680782020000001</v>
      </c>
      <c r="AG132" s="745"/>
      <c r="AH132" s="745"/>
      <c r="AI132" s="745"/>
      <c r="AJ132" s="746"/>
      <c r="AK132" s="747">
        <v>12.68423739</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10.6</v>
      </c>
      <c r="AB133" s="724"/>
      <c r="AC133" s="724"/>
      <c r="AD133" s="724"/>
      <c r="AE133" s="725"/>
      <c r="AF133" s="723">
        <v>10.7</v>
      </c>
      <c r="AG133" s="724"/>
      <c r="AH133" s="724"/>
      <c r="AI133" s="724"/>
      <c r="AJ133" s="725"/>
      <c r="AK133" s="723">
        <v>11.3</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pMu77FVPTp/W8yKIwI723gGlwi11H6fZGFkd4tavCDjaU7cz8B41IIYm9p+sdmsWXwtiDzik2Pa2cjuJJODNbA==" saltValue="PY1fasI7GzWVjPGiSdKE5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477</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8DP0pjC3i8yuMrjPQUF9rXy0V/jVoMmot5Q3bXNGt3TXQXwB5IuefhF1OT5HCQndLDt6B7c3UzDa1QAlfzNT0g==" saltValue="NMzg/Ool9e2yDO8Nbd6B8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5" zoomScaleNormal="75"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xokqOVpwf2yK3NbCny02nlFBcjBNap/HyXossDt7F837EvqluTJUhhyaY/vXZQXgr+ZsYHVV++JuagLQqVn3Hg==" saltValue="O3tumVMhH9Ehzc2T+eV/e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480</v>
      </c>
      <c r="AP7" s="272"/>
      <c r="AQ7" s="273" t="s">
        <v>481</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482</v>
      </c>
      <c r="AQ8" s="279" t="s">
        <v>483</v>
      </c>
      <c r="AR8" s="280" t="s">
        <v>484</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485</v>
      </c>
      <c r="AL9" s="1131"/>
      <c r="AM9" s="1131"/>
      <c r="AN9" s="1132"/>
      <c r="AO9" s="281">
        <v>1532047</v>
      </c>
      <c r="AP9" s="281">
        <v>140220</v>
      </c>
      <c r="AQ9" s="282">
        <v>123213</v>
      </c>
      <c r="AR9" s="283">
        <v>13.8</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486</v>
      </c>
      <c r="AL10" s="1131"/>
      <c r="AM10" s="1131"/>
      <c r="AN10" s="1132"/>
      <c r="AO10" s="284">
        <v>158394</v>
      </c>
      <c r="AP10" s="284">
        <v>14497</v>
      </c>
      <c r="AQ10" s="285">
        <v>19454</v>
      </c>
      <c r="AR10" s="286">
        <v>-25.5</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487</v>
      </c>
      <c r="AL11" s="1131"/>
      <c r="AM11" s="1131"/>
      <c r="AN11" s="1132"/>
      <c r="AO11" s="284">
        <v>141209</v>
      </c>
      <c r="AP11" s="284">
        <v>12924</v>
      </c>
      <c r="AQ11" s="285">
        <v>2988</v>
      </c>
      <c r="AR11" s="286">
        <v>332.5</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488</v>
      </c>
      <c r="AL12" s="1131"/>
      <c r="AM12" s="1131"/>
      <c r="AN12" s="1132"/>
      <c r="AO12" s="284" t="s">
        <v>489</v>
      </c>
      <c r="AP12" s="284" t="s">
        <v>489</v>
      </c>
      <c r="AQ12" s="285" t="s">
        <v>489</v>
      </c>
      <c r="AR12" s="286" t="s">
        <v>489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490</v>
      </c>
      <c r="AL13" s="1131"/>
      <c r="AM13" s="1131"/>
      <c r="AN13" s="1132"/>
      <c r="AO13" s="284">
        <v>88843</v>
      </c>
      <c r="AP13" s="284">
        <v>8131</v>
      </c>
      <c r="AQ13" s="285">
        <v>6503</v>
      </c>
      <c r="AR13" s="286">
        <v>25</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491</v>
      </c>
      <c r="AL14" s="1131"/>
      <c r="AM14" s="1131"/>
      <c r="AN14" s="1132"/>
      <c r="AO14" s="284">
        <v>46324</v>
      </c>
      <c r="AP14" s="284">
        <v>4240</v>
      </c>
      <c r="AQ14" s="285">
        <v>2823</v>
      </c>
      <c r="AR14" s="286">
        <v>50.2</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492</v>
      </c>
      <c r="AL15" s="1134"/>
      <c r="AM15" s="1134"/>
      <c r="AN15" s="1135"/>
      <c r="AO15" s="284">
        <v>-143161</v>
      </c>
      <c r="AP15" s="284">
        <v>-13103</v>
      </c>
      <c r="AQ15" s="285">
        <v>-6736</v>
      </c>
      <c r="AR15" s="286">
        <v>94.5</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178</v>
      </c>
      <c r="AL16" s="1134"/>
      <c r="AM16" s="1134"/>
      <c r="AN16" s="1135"/>
      <c r="AO16" s="284">
        <v>1823656</v>
      </c>
      <c r="AP16" s="284">
        <v>166910</v>
      </c>
      <c r="AQ16" s="285">
        <v>148246</v>
      </c>
      <c r="AR16" s="286">
        <v>12.6</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497</v>
      </c>
      <c r="AL21" s="1137"/>
      <c r="AM21" s="1137"/>
      <c r="AN21" s="1138"/>
      <c r="AO21" s="297">
        <v>16.75</v>
      </c>
      <c r="AP21" s="298">
        <v>12.94</v>
      </c>
      <c r="AQ21" s="299">
        <v>3.81</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498</v>
      </c>
      <c r="AL22" s="1137"/>
      <c r="AM22" s="1137"/>
      <c r="AN22" s="1138"/>
      <c r="AO22" s="302">
        <v>92.4</v>
      </c>
      <c r="AP22" s="303">
        <v>95.5</v>
      </c>
      <c r="AQ22" s="304">
        <v>-3.1</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29" t="s">
        <v>499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 x14ac:dyDescent="0.2">
      <c r="A27" s="309"/>
      <c r="AO27" s="262"/>
      <c r="AP27" s="262"/>
      <c r="AQ27" s="262"/>
      <c r="AR27" s="262"/>
      <c r="AS27" s="262"/>
      <c r="AT27" s="262"/>
    </row>
    <row r="28" spans="1:46" ht="16.5" x14ac:dyDescent="0.2">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480</v>
      </c>
      <c r="AP30" s="272"/>
      <c r="AQ30" s="273" t="s">
        <v>481</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482</v>
      </c>
      <c r="AQ31" s="279" t="s">
        <v>483</v>
      </c>
      <c r="AR31" s="280" t="s">
        <v>484</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502</v>
      </c>
      <c r="AL32" s="1121"/>
      <c r="AM32" s="1121"/>
      <c r="AN32" s="1122"/>
      <c r="AO32" s="312">
        <v>1433107</v>
      </c>
      <c r="AP32" s="312">
        <v>131165</v>
      </c>
      <c r="AQ32" s="313">
        <v>83862</v>
      </c>
      <c r="AR32" s="314">
        <v>56.4</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503</v>
      </c>
      <c r="AL33" s="1121"/>
      <c r="AM33" s="1121"/>
      <c r="AN33" s="1122"/>
      <c r="AO33" s="312" t="s">
        <v>489</v>
      </c>
      <c r="AP33" s="312" t="s">
        <v>489</v>
      </c>
      <c r="AQ33" s="313" t="s">
        <v>489</v>
      </c>
      <c r="AR33" s="314" t="s">
        <v>489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504</v>
      </c>
      <c r="AL34" s="1121"/>
      <c r="AM34" s="1121"/>
      <c r="AN34" s="1122"/>
      <c r="AO34" s="312" t="s">
        <v>489</v>
      </c>
      <c r="AP34" s="312" t="s">
        <v>489</v>
      </c>
      <c r="AQ34" s="313" t="s">
        <v>489</v>
      </c>
      <c r="AR34" s="314" t="s">
        <v>489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505</v>
      </c>
      <c r="AL35" s="1121"/>
      <c r="AM35" s="1121"/>
      <c r="AN35" s="1122"/>
      <c r="AO35" s="312">
        <v>380947</v>
      </c>
      <c r="AP35" s="312">
        <v>34866</v>
      </c>
      <c r="AQ35" s="313">
        <v>26360</v>
      </c>
      <c r="AR35" s="314">
        <v>32.299999999999997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506</v>
      </c>
      <c r="AL36" s="1121"/>
      <c r="AM36" s="1121"/>
      <c r="AN36" s="1122"/>
      <c r="AO36" s="312">
        <v>22776</v>
      </c>
      <c r="AP36" s="312">
        <v>2085</v>
      </c>
      <c r="AQ36" s="313">
        <v>3483</v>
      </c>
      <c r="AR36" s="314">
        <v>-40.1</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507</v>
      </c>
      <c r="AL37" s="1121"/>
      <c r="AM37" s="1121"/>
      <c r="AN37" s="1122"/>
      <c r="AO37" s="312" t="s">
        <v>489</v>
      </c>
      <c r="AP37" s="312" t="s">
        <v>489</v>
      </c>
      <c r="AQ37" s="313">
        <v>612</v>
      </c>
      <c r="AR37" s="314" t="s">
        <v>489</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508</v>
      </c>
      <c r="AL38" s="1124"/>
      <c r="AM38" s="1124"/>
      <c r="AN38" s="1125"/>
      <c r="AO38" s="315" t="s">
        <v>489</v>
      </c>
      <c r="AP38" s="315" t="s">
        <v>489</v>
      </c>
      <c r="AQ38" s="316">
        <v>21</v>
      </c>
      <c r="AR38" s="304" t="s">
        <v>489</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509</v>
      </c>
      <c r="AL39" s="1124"/>
      <c r="AM39" s="1124"/>
      <c r="AN39" s="1125"/>
      <c r="AO39" s="312">
        <v>-67</v>
      </c>
      <c r="AP39" s="312">
        <v>-6</v>
      </c>
      <c r="AQ39" s="313">
        <v>-3285</v>
      </c>
      <c r="AR39" s="314">
        <v>-99.8</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510</v>
      </c>
      <c r="AL40" s="1121"/>
      <c r="AM40" s="1121"/>
      <c r="AN40" s="1122"/>
      <c r="AO40" s="312">
        <v>-1208136</v>
      </c>
      <c r="AP40" s="312">
        <v>-110574</v>
      </c>
      <c r="AQ40" s="313">
        <v>-73039</v>
      </c>
      <c r="AR40" s="314">
        <v>51.4</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288</v>
      </c>
      <c r="AL41" s="1127"/>
      <c r="AM41" s="1127"/>
      <c r="AN41" s="1128"/>
      <c r="AO41" s="312">
        <v>628627</v>
      </c>
      <c r="AP41" s="312">
        <v>57535</v>
      </c>
      <c r="AQ41" s="313">
        <v>38015</v>
      </c>
      <c r="AR41" s="314">
        <v>51.3</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480</v>
      </c>
      <c r="AN49" s="1115" t="s">
        <v>513</v>
      </c>
      <c r="AO49" s="1116"/>
      <c r="AP49" s="1116"/>
      <c r="AQ49" s="1116"/>
      <c r="AR49" s="1117"/>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514</v>
      </c>
      <c r="AO50" s="329" t="s">
        <v>515</v>
      </c>
      <c r="AP50" s="330" t="s">
        <v>516</v>
      </c>
      <c r="AQ50" s="331" t="s">
        <v>517</v>
      </c>
      <c r="AR50" s="332" t="s">
        <v>518</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1355363</v>
      </c>
      <c r="AN51" s="334">
        <v>109790</v>
      </c>
      <c r="AO51" s="335">
        <v>12</v>
      </c>
      <c r="AP51" s="336">
        <v>118252</v>
      </c>
      <c r="AQ51" s="337">
        <v>2.8</v>
      </c>
      <c r="AR51" s="338">
        <v>9.1999999999999993</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1024586</v>
      </c>
      <c r="AN52" s="342">
        <v>82996</v>
      </c>
      <c r="AO52" s="343">
        <v>52.2</v>
      </c>
      <c r="AP52" s="344">
        <v>49994</v>
      </c>
      <c r="AQ52" s="345">
        <v>-7.1</v>
      </c>
      <c r="AR52" s="346">
        <v>59.3</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1817836</v>
      </c>
      <c r="AN53" s="334">
        <v>151676</v>
      </c>
      <c r="AO53" s="335">
        <v>38.200000000000003</v>
      </c>
      <c r="AP53" s="336">
        <v>120302</v>
      </c>
      <c r="AQ53" s="337">
        <v>1.7</v>
      </c>
      <c r="AR53" s="338">
        <v>36.5</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1285862</v>
      </c>
      <c r="AN54" s="342">
        <v>107289</v>
      </c>
      <c r="AO54" s="343">
        <v>29.3</v>
      </c>
      <c r="AP54" s="344">
        <v>59328</v>
      </c>
      <c r="AQ54" s="345">
        <v>18.7</v>
      </c>
      <c r="AR54" s="346">
        <v>10.6</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1579356</v>
      </c>
      <c r="AN55" s="334">
        <v>135718</v>
      </c>
      <c r="AO55" s="335">
        <v>-10.5</v>
      </c>
      <c r="AP55" s="336">
        <v>114841</v>
      </c>
      <c r="AQ55" s="337">
        <v>-4.5</v>
      </c>
      <c r="AR55" s="338">
        <v>-6</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981258</v>
      </c>
      <c r="AN56" s="342">
        <v>84322</v>
      </c>
      <c r="AO56" s="343">
        <v>-21.4</v>
      </c>
      <c r="AP56" s="344">
        <v>51589</v>
      </c>
      <c r="AQ56" s="345">
        <v>-13</v>
      </c>
      <c r="AR56" s="346">
        <v>-8.4</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1691660</v>
      </c>
      <c r="AN57" s="334">
        <v>150758</v>
      </c>
      <c r="AO57" s="335">
        <v>11.1</v>
      </c>
      <c r="AP57" s="336">
        <v>124145</v>
      </c>
      <c r="AQ57" s="337">
        <v>8.1</v>
      </c>
      <c r="AR57" s="338">
        <v>3</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1285282</v>
      </c>
      <c r="AN58" s="342">
        <v>114543</v>
      </c>
      <c r="AO58" s="343">
        <v>35.799999999999997</v>
      </c>
      <c r="AP58" s="344">
        <v>54761</v>
      </c>
      <c r="AQ58" s="345">
        <v>6.1</v>
      </c>
      <c r="AR58" s="346">
        <v>29.7</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1611610</v>
      </c>
      <c r="AN59" s="334">
        <v>147502</v>
      </c>
      <c r="AO59" s="335">
        <v>-2.2000000000000002</v>
      </c>
      <c r="AP59" s="336">
        <v>131480</v>
      </c>
      <c r="AQ59" s="337">
        <v>5.9</v>
      </c>
      <c r="AR59" s="338">
        <v>-8.1</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1039666</v>
      </c>
      <c r="AN60" s="342">
        <v>95155</v>
      </c>
      <c r="AO60" s="343">
        <v>-16.899999999999999</v>
      </c>
      <c r="AP60" s="344">
        <v>63148</v>
      </c>
      <c r="AQ60" s="345">
        <v>15.3</v>
      </c>
      <c r="AR60" s="346">
        <v>-32.200000000000003</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1611165</v>
      </c>
      <c r="AN61" s="349">
        <v>139089</v>
      </c>
      <c r="AO61" s="350">
        <v>9.6999999999999993</v>
      </c>
      <c r="AP61" s="351">
        <v>121804</v>
      </c>
      <c r="AQ61" s="352">
        <v>2.8</v>
      </c>
      <c r="AR61" s="338">
        <v>6.9</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1123331</v>
      </c>
      <c r="AN62" s="342">
        <v>96861</v>
      </c>
      <c r="AO62" s="343">
        <v>15.8</v>
      </c>
      <c r="AP62" s="344">
        <v>55764</v>
      </c>
      <c r="AQ62" s="345">
        <v>4</v>
      </c>
      <c r="AR62" s="346">
        <v>11.8</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bNEvX4KlUH41guS23KCWOG4p2Glq+yFcrm+PApxgzqcn/Yig63WvcUnWhBM5iTvquTsqhKw2ktlOG1SUjaRfUg==" saltValue="cxRF6xKEy8ydqb5lcsaKc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5" zoomScaleNormal="75"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477</v>
      </c>
    </row>
    <row r="121" spans="125:125" ht="13.5" hidden="1" customHeight="1" x14ac:dyDescent="0.2">
      <c r="DU121" s="259"/>
    </row>
  </sheetData>
  <sheetProtection algorithmName="SHA-512" hashValue="szbjvb8vkS2d+N7TMZdv3FWks8J/UVVucbkK8uRo4lc7sAbw/YTiacdSCKEsyrq70or3NW0k8WePkOJPKtpakg==" saltValue="+2X2lB8Bg/1qUx/kEv6/6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5" zoomScaleNormal="75"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477</v>
      </c>
    </row>
  </sheetData>
  <sheetProtection algorithmName="SHA-512" hashValue="cOeOitTVrEP2lwTDKMEGQQwkyRR0/85tQLI4Bwie5Qot/Q4mg3oVyqRTnNIWuWQl82mtEv1EywoT+VrtMMk4xw==" saltValue="xItdlrFAC2+oCx7H6McrY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39" t="s">
        <v>3</v>
      </c>
      <c r="D47" s="1139"/>
      <c r="E47" s="1140"/>
      <c r="F47" s="11">
        <v>29.15</v>
      </c>
      <c r="G47" s="12">
        <v>23.49</v>
      </c>
      <c r="H47" s="12">
        <v>28.21</v>
      </c>
      <c r="I47" s="12">
        <v>29.31</v>
      </c>
      <c r="J47" s="13">
        <v>23.94</v>
      </c>
    </row>
    <row r="48" spans="2:10" ht="57.75" customHeight="1" x14ac:dyDescent="0.2">
      <c r="B48" s="14"/>
      <c r="C48" s="1141" t="s">
        <v>4</v>
      </c>
      <c r="D48" s="1141"/>
      <c r="E48" s="1142"/>
      <c r="F48" s="15">
        <v>2.78</v>
      </c>
      <c r="G48" s="16">
        <v>3.18</v>
      </c>
      <c r="H48" s="16">
        <v>6.4</v>
      </c>
      <c r="I48" s="16">
        <v>4.9800000000000004</v>
      </c>
      <c r="J48" s="17">
        <v>3.39</v>
      </c>
    </row>
    <row r="49" spans="2:10" ht="57.75" customHeight="1" thickBot="1" x14ac:dyDescent="0.25">
      <c r="B49" s="18"/>
      <c r="C49" s="1143" t="s">
        <v>5</v>
      </c>
      <c r="D49" s="1143"/>
      <c r="E49" s="1144"/>
      <c r="F49" s="19" t="s">
        <v>532</v>
      </c>
      <c r="G49" s="20" t="s">
        <v>533</v>
      </c>
      <c r="H49" s="20">
        <v>9.42</v>
      </c>
      <c r="I49" s="20" t="s">
        <v>534</v>
      </c>
      <c r="J49" s="21" t="s">
        <v>535</v>
      </c>
    </row>
    <row r="50" spans="2:10" ht="13" x14ac:dyDescent="0.2"/>
  </sheetData>
  <sheetProtection algorithmName="SHA-512" hashValue="8Jh8Y4WfzrEjVjsOnOYOWgSooxxvvNkqdb+wHb7G8w9BE2jdwEiq/eYlPoV5Uyi0gjerhAmn0BY2NwyxejW2TQ==" saltValue="iTkyd0W5TRRDRj6/FlLHK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