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ss240109\ec\4_契約関係書類\【契約書類】\01_契約書　鑑・条項\"/>
    </mc:Choice>
  </mc:AlternateContent>
  <xr:revisionPtr revIDLastSave="0" documentId="13_ncr:1_{E2F8FD09-8EAF-4C0B-9B3D-21AC4D4065BB}" xr6:coauthVersionLast="47" xr6:coauthVersionMax="47" xr10:uidLastSave="{00000000-0000-0000-0000-000000000000}"/>
  <bookViews>
    <workbookView xWindow="-28920" yWindow="-120" windowWidth="29040" windowHeight="15720" tabRatio="810" activeTab="2" xr2:uid="{00000000-000D-0000-FFFF-FFFF00000000}"/>
  </bookViews>
  <sheets>
    <sheet name="holiday" sheetId="10" r:id="rId1"/>
    <sheet name="参照" sheetId="11" r:id="rId2"/>
    <sheet name="【債務】　建設工事　【前金通年】" sheetId="18" r:id="rId3"/>
    <sheet name="【債務】　建設工事　【前金年割】" sheetId="15" r:id="rId4"/>
    <sheet name="＜単年＞建設工事" sheetId="1" r:id="rId5"/>
    <sheet name="【債務】　測量・設計業務委託" sheetId="3" r:id="rId6"/>
    <sheet name="&lt;単年&gt;測量・設計業務委託" sheetId="16" r:id="rId7"/>
    <sheet name="維持業務委託" sheetId="7" r:id="rId8"/>
    <sheet name="維持業務委託【単契】" sheetId="17" r:id="rId9"/>
  </sheets>
  <definedNames>
    <definedName name="_xlnm.Print_Area" localSheetId="2">'【債務】　建設工事　【前金通年】'!$A$3:$R$144</definedName>
    <definedName name="_xlnm.Print_Area" localSheetId="3">'【債務】　建設工事　【前金年割】'!$A$3:$R$144</definedName>
    <definedName name="_xlnm.Print_Area" localSheetId="5">'【債務】　測量・設計業務委託'!$A$3:$R$45</definedName>
    <definedName name="_xlnm.Print_Area" localSheetId="4">'＜単年＞建設工事'!$A$3:$R$144</definedName>
    <definedName name="_xlnm.Print_Area" localSheetId="6">'&lt;単年&gt;測量・設計業務委託'!$A$3:$R$45</definedName>
    <definedName name="_xlnm.Print_Area" localSheetId="0">holiday!#REF!</definedName>
    <definedName name="_xlnm.Print_Area" localSheetId="7">維持業務委託!$A$3:$R$42</definedName>
    <definedName name="_xlnm.Print_Area" localSheetId="8">維持業務委託【単契】!$A$3:$R$42</definedName>
    <definedName name="委託印紙">参照!$B$20:$C$32</definedName>
    <definedName name="休日設定範囲">holiday!$B$19:$C$146</definedName>
    <definedName name="工事印紙">参照!$B$4:$C$16</definedName>
    <definedName name="部分払">参照!$B$36:$C$46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5" l="1"/>
  <c r="L28" i="15"/>
  <c r="I101" i="18"/>
  <c r="I100" i="18"/>
  <c r="I99" i="18"/>
  <c r="I96" i="18"/>
  <c r="I95" i="18"/>
  <c r="I94" i="18"/>
  <c r="B92" i="18"/>
  <c r="A81" i="18"/>
  <c r="H78" i="18"/>
  <c r="H77" i="18"/>
  <c r="G75" i="18"/>
  <c r="G74" i="18"/>
  <c r="I46" i="18"/>
  <c r="B42" i="18"/>
  <c r="A40" i="18"/>
  <c r="T20" i="18"/>
  <c r="T21" i="18" s="1"/>
  <c r="L19" i="18"/>
  <c r="U18" i="18"/>
  <c r="U19" i="18" s="1"/>
  <c r="L30" i="18" s="1"/>
  <c r="H16" i="18"/>
  <c r="Y15" i="18"/>
  <c r="X15" i="18"/>
  <c r="W15" i="18"/>
  <c r="Y14" i="18"/>
  <c r="X14" i="18"/>
  <c r="W14" i="18"/>
  <c r="Q14" i="18"/>
  <c r="L14" i="18"/>
  <c r="H14" i="18"/>
  <c r="F14" i="18"/>
  <c r="Y13" i="18"/>
  <c r="X13" i="18"/>
  <c r="W13" i="18"/>
  <c r="Q13" i="18"/>
  <c r="M13" i="18"/>
  <c r="M14" i="18" s="1"/>
  <c r="L13" i="18"/>
  <c r="H13" i="18"/>
  <c r="F13" i="18"/>
  <c r="Z11" i="18"/>
  <c r="H11" i="18"/>
  <c r="H10" i="18"/>
  <c r="G8" i="18"/>
  <c r="G7" i="18"/>
  <c r="G6" i="18"/>
  <c r="G73" i="18" s="1"/>
  <c r="Q5" i="18"/>
  <c r="Y4" i="18"/>
  <c r="X4" i="18"/>
  <c r="W4" i="18"/>
  <c r="Q5" i="15"/>
  <c r="Q5" i="1"/>
  <c r="Q6" i="3"/>
  <c r="Q6" i="7"/>
  <c r="Q6" i="17"/>
  <c r="Q6" i="16"/>
  <c r="A81" i="15"/>
  <c r="A81" i="1"/>
  <c r="U24" i="7"/>
  <c r="U30" i="16"/>
  <c r="U30" i="3"/>
  <c r="W25" i="16"/>
  <c r="U25" i="16"/>
  <c r="W27" i="3"/>
  <c r="W26" i="3"/>
  <c r="U27" i="3"/>
  <c r="U26" i="3"/>
  <c r="B29" i="17"/>
  <c r="B29" i="7"/>
  <c r="B35" i="16"/>
  <c r="B35" i="3"/>
  <c r="B42" i="1"/>
  <c r="B92" i="1" s="1"/>
  <c r="Y5" i="17"/>
  <c r="X5" i="17"/>
  <c r="W5" i="17"/>
  <c r="Y5" i="7"/>
  <c r="X5" i="7"/>
  <c r="W5" i="7"/>
  <c r="Y5" i="16"/>
  <c r="X5" i="16"/>
  <c r="W5" i="16"/>
  <c r="Y5" i="3"/>
  <c r="X5" i="3"/>
  <c r="W5" i="3"/>
  <c r="Y4" i="1"/>
  <c r="X4" i="1" s="1"/>
  <c r="W4" i="1"/>
  <c r="B42" i="15"/>
  <c r="B92" i="15" s="1"/>
  <c r="Y4" i="15"/>
  <c r="X4" i="15" s="1"/>
  <c r="W4" i="15"/>
  <c r="K21" i="18" l="1"/>
  <c r="U37" i="18"/>
  <c r="U21" i="18"/>
  <c r="L20" i="18" s="1"/>
  <c r="I19" i="18"/>
  <c r="I20" i="18" s="1"/>
  <c r="I25" i="18"/>
  <c r="I26" i="18" s="1"/>
  <c r="I28" i="18"/>
  <c r="I29" i="18" s="1"/>
  <c r="A27" i="17"/>
  <c r="A27" i="7"/>
  <c r="A33" i="16"/>
  <c r="A33" i="3"/>
  <c r="A40" i="1"/>
  <c r="A40" i="15"/>
  <c r="Z13" i="17"/>
  <c r="Z13" i="7"/>
  <c r="Z13" i="16"/>
  <c r="T21" i="3"/>
  <c r="Z13" i="3"/>
  <c r="Z11" i="1"/>
  <c r="T20" i="15"/>
  <c r="Z11" i="15"/>
  <c r="D146" i="10"/>
  <c r="D145" i="10"/>
  <c r="D134" i="10"/>
  <c r="D133" i="10"/>
  <c r="D132" i="10"/>
  <c r="B131" i="10"/>
  <c r="D131" i="10" s="1"/>
  <c r="B130" i="10"/>
  <c r="D130" i="10" s="1"/>
  <c r="B129" i="10"/>
  <c r="D129" i="10" s="1"/>
  <c r="B128" i="10"/>
  <c r="D128" i="10" s="1"/>
  <c r="B127" i="10"/>
  <c r="D127" i="10" s="1"/>
  <c r="B126" i="10"/>
  <c r="D126" i="10" s="1"/>
  <c r="B125" i="10"/>
  <c r="D125" i="10" s="1"/>
  <c r="B124" i="10"/>
  <c r="D124" i="10" s="1"/>
  <c r="B123" i="10"/>
  <c r="D123" i="10" s="1"/>
  <c r="B122" i="10"/>
  <c r="D122" i="10" s="1"/>
  <c r="B121" i="10"/>
  <c r="D121" i="10" s="1"/>
  <c r="B120" i="10"/>
  <c r="D120" i="10" s="1"/>
  <c r="B119" i="10"/>
  <c r="D119" i="10" s="1"/>
  <c r="B118" i="10"/>
  <c r="D118" i="10" s="1"/>
  <c r="B117" i="10"/>
  <c r="D117" i="10" s="1"/>
  <c r="B110" i="10"/>
  <c r="B111" i="10" s="1"/>
  <c r="B109" i="10"/>
  <c r="D109" i="10" s="1"/>
  <c r="B108" i="10"/>
  <c r="D108" i="10" s="1"/>
  <c r="B107" i="10"/>
  <c r="D107" i="10" s="1"/>
  <c r="B106" i="10"/>
  <c r="D106" i="10" s="1"/>
  <c r="B105" i="10"/>
  <c r="D105" i="10" s="1"/>
  <c r="B104" i="10"/>
  <c r="D104" i="10" s="1"/>
  <c r="D103" i="10"/>
  <c r="D102" i="10"/>
  <c r="D101" i="10"/>
  <c r="D100" i="10"/>
  <c r="D99" i="10"/>
  <c r="D98" i="10"/>
  <c r="D97" i="10"/>
  <c r="D96" i="10"/>
  <c r="D95" i="10"/>
  <c r="D94" i="10"/>
  <c r="D93" i="10"/>
  <c r="D92" i="10"/>
  <c r="D91" i="10"/>
  <c r="D90" i="10"/>
  <c r="D89" i="10"/>
  <c r="D88" i="10"/>
  <c r="B83" i="10"/>
  <c r="D83" i="10" s="1"/>
  <c r="B82" i="10"/>
  <c r="D82" i="10" s="1"/>
  <c r="D81" i="10"/>
  <c r="D80" i="10"/>
  <c r="B79" i="10"/>
  <c r="D79" i="10" s="1"/>
  <c r="D78" i="10"/>
  <c r="D77" i="10"/>
  <c r="D76" i="10"/>
  <c r="D75" i="10"/>
  <c r="D74" i="10"/>
  <c r="D73" i="10"/>
  <c r="D72" i="10"/>
  <c r="D71" i="10"/>
  <c r="D70" i="10"/>
  <c r="D69" i="10"/>
  <c r="D68" i="10"/>
  <c r="D67" i="10"/>
  <c r="D66" i="10"/>
  <c r="D65" i="10"/>
  <c r="B64" i="10"/>
  <c r="D64" i="10" s="1"/>
  <c r="D63" i="10"/>
  <c r="D62" i="10"/>
  <c r="D61" i="10"/>
  <c r="D60" i="10"/>
  <c r="D59" i="10"/>
  <c r="B53" i="10"/>
  <c r="B54" i="10" s="1"/>
  <c r="D52" i="10"/>
  <c r="D51" i="10"/>
  <c r="B50" i="10"/>
  <c r="D50" i="10" s="1"/>
  <c r="D49" i="10"/>
  <c r="D48" i="10"/>
  <c r="D47" i="10"/>
  <c r="D46" i="10"/>
  <c r="D45" i="10"/>
  <c r="B44" i="10"/>
  <c r="D44" i="10" s="1"/>
  <c r="D43" i="10"/>
  <c r="D42" i="10"/>
  <c r="D41" i="10"/>
  <c r="D40" i="10"/>
  <c r="D39" i="10"/>
  <c r="D38" i="10"/>
  <c r="D37" i="10"/>
  <c r="D36" i="10"/>
  <c r="D35" i="10"/>
  <c r="D34" i="10"/>
  <c r="B33" i="10"/>
  <c r="D33" i="10" s="1"/>
  <c r="D32" i="10"/>
  <c r="D31" i="10"/>
  <c r="B30" i="10"/>
  <c r="D30" i="10" s="1"/>
  <c r="D29" i="10"/>
  <c r="D28" i="10"/>
  <c r="B27" i="10"/>
  <c r="D26" i="10"/>
  <c r="D25" i="10"/>
  <c r="B24" i="10"/>
  <c r="D24" i="10" s="1"/>
  <c r="D23" i="10"/>
  <c r="D22" i="10"/>
  <c r="D21" i="10"/>
  <c r="D20" i="10"/>
  <c r="G18" i="18" l="1"/>
  <c r="B55" i="10"/>
  <c r="D54" i="10"/>
  <c r="B112" i="10"/>
  <c r="D111" i="10"/>
  <c r="B84" i="10"/>
  <c r="D27" i="10"/>
  <c r="D110" i="10"/>
  <c r="D53" i="10"/>
  <c r="U32" i="18" l="1"/>
  <c r="G32" i="18" s="1"/>
  <c r="W24" i="18"/>
  <c r="W27" i="18"/>
  <c r="B56" i="10"/>
  <c r="D55" i="10"/>
  <c r="B85" i="10"/>
  <c r="D84" i="10"/>
  <c r="B113" i="10"/>
  <c r="D112" i="10"/>
  <c r="L32" i="18" l="1"/>
  <c r="W25" i="18"/>
  <c r="U25" i="18" s="1"/>
  <c r="L25" i="18" s="1"/>
  <c r="B57" i="10"/>
  <c r="D56" i="10"/>
  <c r="B114" i="10"/>
  <c r="D113" i="10"/>
  <c r="B86" i="10"/>
  <c r="D85" i="10"/>
  <c r="W26" i="18" l="1"/>
  <c r="W28" i="18"/>
  <c r="B87" i="10"/>
  <c r="D87" i="10" s="1"/>
  <c r="D86" i="10"/>
  <c r="D114" i="10"/>
  <c r="B115" i="10"/>
  <c r="B58" i="10"/>
  <c r="D57" i="10"/>
  <c r="U26" i="18" l="1"/>
  <c r="U24" i="18" s="1"/>
  <c r="U28" i="18"/>
  <c r="L28" i="18" s="1"/>
  <c r="W29" i="18"/>
  <c r="U29" i="18" s="1"/>
  <c r="D58" i="10"/>
  <c r="B116" i="10"/>
  <c r="D116" i="10" s="1"/>
  <c r="D115" i="10"/>
  <c r="L26" i="18" l="1"/>
  <c r="K24" i="18" s="1"/>
  <c r="U27" i="18"/>
  <c r="L29" i="18"/>
  <c r="K27" i="18"/>
  <c r="B148" i="10"/>
  <c r="G7" i="17" l="1"/>
  <c r="G7" i="7"/>
  <c r="G7" i="16"/>
  <c r="G7" i="3"/>
  <c r="G6" i="1"/>
  <c r="G6" i="15"/>
  <c r="G21" i="17" l="1"/>
  <c r="H12" i="17"/>
  <c r="H11" i="17"/>
  <c r="G9" i="17" l="1"/>
  <c r="G8" i="17"/>
  <c r="W16" i="17"/>
  <c r="W14" i="17"/>
  <c r="H12" i="7"/>
  <c r="H11" i="7"/>
  <c r="G9" i="7"/>
  <c r="G8" i="7"/>
  <c r="W16" i="7"/>
  <c r="W14" i="7"/>
  <c r="W16" i="16"/>
  <c r="I16" i="16"/>
  <c r="W14" i="16"/>
  <c r="I14" i="16"/>
  <c r="H12" i="16"/>
  <c r="H11" i="16"/>
  <c r="G9" i="16"/>
  <c r="G8" i="16"/>
  <c r="I16" i="3"/>
  <c r="T22" i="3"/>
  <c r="W16" i="3"/>
  <c r="W14" i="3"/>
  <c r="I14" i="3"/>
  <c r="H12" i="3"/>
  <c r="H11" i="3"/>
  <c r="G9" i="3"/>
  <c r="G8" i="3"/>
  <c r="Q14" i="1"/>
  <c r="L14" i="1"/>
  <c r="H14" i="1"/>
  <c r="F14" i="1"/>
  <c r="Q13" i="1"/>
  <c r="M13" i="1"/>
  <c r="M14" i="1" s="1"/>
  <c r="L13" i="1"/>
  <c r="H13" i="1"/>
  <c r="F13" i="1"/>
  <c r="H11" i="1"/>
  <c r="H10" i="1"/>
  <c r="G8" i="1"/>
  <c r="G7" i="1"/>
  <c r="X15" i="1"/>
  <c r="W15" i="1"/>
  <c r="W14" i="1"/>
  <c r="W13" i="1"/>
  <c r="I33" i="17"/>
  <c r="I33" i="7"/>
  <c r="I39" i="16"/>
  <c r="I39" i="3"/>
  <c r="I46" i="1"/>
  <c r="I46" i="15"/>
  <c r="M13" i="15" l="1"/>
  <c r="L14" i="15"/>
  <c r="L13" i="15"/>
  <c r="H14" i="15"/>
  <c r="F14" i="15"/>
  <c r="F13" i="15"/>
  <c r="H10" i="15"/>
  <c r="H77" i="15" s="1"/>
  <c r="G8" i="15"/>
  <c r="G75" i="15" s="1"/>
  <c r="G7" i="15"/>
  <c r="G74" i="15" s="1"/>
  <c r="G73" i="15"/>
  <c r="H11" i="15"/>
  <c r="H78" i="15" s="1"/>
  <c r="U31" i="7" l="1"/>
  <c r="V31" i="7" s="1"/>
  <c r="J28" i="16"/>
  <c r="J28" i="3"/>
  <c r="L30" i="1"/>
  <c r="L30" i="15"/>
  <c r="L25" i="15"/>
  <c r="K24" i="15"/>
  <c r="J24" i="16"/>
  <c r="K24" i="1"/>
  <c r="U19" i="16"/>
  <c r="G22" i="16" s="1"/>
  <c r="I14" i="17" l="1"/>
  <c r="I16" i="17"/>
  <c r="U21" i="16"/>
  <c r="L24" i="17" l="1"/>
  <c r="G18" i="16"/>
  <c r="G30" i="16" l="1"/>
  <c r="L30" i="16"/>
  <c r="K27" i="1"/>
  <c r="H16" i="15"/>
  <c r="H16" i="1"/>
  <c r="L19" i="3" l="1"/>
  <c r="I25" i="3"/>
  <c r="I19" i="3"/>
  <c r="L25" i="3" l="1"/>
  <c r="G75" i="1"/>
  <c r="G74" i="1"/>
  <c r="L19" i="15"/>
  <c r="I101" i="15"/>
  <c r="I100" i="15"/>
  <c r="I99" i="15"/>
  <c r="I96" i="15"/>
  <c r="I95" i="15"/>
  <c r="I94" i="15"/>
  <c r="I28" i="15"/>
  <c r="I29" i="15" s="1"/>
  <c r="I25" i="15"/>
  <c r="I26" i="15" s="1"/>
  <c r="T21" i="15"/>
  <c r="I19" i="15"/>
  <c r="I20" i="15" s="1"/>
  <c r="U18" i="15"/>
  <c r="U19" i="15" s="1"/>
  <c r="Q14" i="15"/>
  <c r="Q13" i="15"/>
  <c r="M14" i="15"/>
  <c r="U28" i="15" l="1"/>
  <c r="W28" i="15"/>
  <c r="W25" i="15"/>
  <c r="U25" i="15"/>
  <c r="U21" i="15"/>
  <c r="L20" i="15" s="1"/>
  <c r="X15" i="15"/>
  <c r="K21" i="15"/>
  <c r="K27" i="15"/>
  <c r="W14" i="15"/>
  <c r="W13" i="15"/>
  <c r="W15" i="15"/>
  <c r="H13" i="15"/>
  <c r="I96" i="1"/>
  <c r="I95" i="1"/>
  <c r="I94" i="1"/>
  <c r="W29" i="15" l="1"/>
  <c r="U29" i="15"/>
  <c r="W26" i="15"/>
  <c r="U26" i="15"/>
  <c r="G18" i="15"/>
  <c r="U37" i="15"/>
  <c r="I101" i="1"/>
  <c r="I100" i="1"/>
  <c r="I99" i="1"/>
  <c r="H78" i="1"/>
  <c r="H77" i="1"/>
  <c r="G73" i="1"/>
  <c r="U32" i="15" l="1"/>
  <c r="G32" i="15" s="1"/>
  <c r="W27" i="15"/>
  <c r="U27" i="15"/>
  <c r="W24" i="15"/>
  <c r="U24" i="15" l="1"/>
  <c r="L26" i="15"/>
  <c r="L32" i="15"/>
  <c r="B40" i="11" l="1"/>
  <c r="B41" i="11" s="1"/>
  <c r="B42" i="11" s="1"/>
  <c r="B43" i="11" s="1"/>
  <c r="B44" i="11" s="1"/>
  <c r="B45" i="11" s="1"/>
  <c r="B46" i="11" s="1"/>
  <c r="I16" i="7" l="1"/>
  <c r="I14" i="7"/>
  <c r="Y14" i="7" l="1"/>
  <c r="X14" i="7" s="1"/>
  <c r="Y15" i="1"/>
  <c r="Y16" i="17"/>
  <c r="X16" i="17" s="1"/>
  <c r="Y16" i="16"/>
  <c r="X16" i="16" s="1"/>
  <c r="Y16" i="3"/>
  <c r="X16" i="3" s="1"/>
  <c r="Y14" i="17"/>
  <c r="X14" i="17" s="1"/>
  <c r="Y14" i="1"/>
  <c r="X14" i="1" s="1"/>
  <c r="Y14" i="16"/>
  <c r="X14" i="16" s="1"/>
  <c r="Y14" i="3"/>
  <c r="X14" i="3" s="1"/>
  <c r="Y13" i="1"/>
  <c r="X13" i="1" s="1"/>
  <c r="Y16" i="7"/>
  <c r="X16" i="7" s="1"/>
  <c r="Y15" i="15"/>
  <c r="Y13" i="15"/>
  <c r="X13" i="15" s="1"/>
  <c r="Y14" i="15"/>
  <c r="X14" i="15" s="1"/>
  <c r="U19" i="7"/>
  <c r="J19" i="7" s="1"/>
  <c r="I26" i="3"/>
  <c r="I20" i="3"/>
  <c r="U20" i="7" l="1"/>
  <c r="U18" i="1"/>
  <c r="K21" i="1" s="1"/>
  <c r="G24" i="7" l="1"/>
  <c r="L24" i="7"/>
  <c r="G18" i="7"/>
  <c r="J21" i="7" s="1"/>
  <c r="U19" i="3"/>
  <c r="G22" i="3" s="1"/>
  <c r="U19" i="1"/>
  <c r="W24" i="1" l="1"/>
  <c r="U27" i="1"/>
  <c r="U24" i="1"/>
  <c r="W27" i="1"/>
  <c r="G18" i="1"/>
  <c r="U20" i="3"/>
  <c r="U37" i="1"/>
  <c r="U32" i="1" l="1"/>
  <c r="G32" i="1" s="1"/>
  <c r="U22" i="3"/>
  <c r="G30" i="3"/>
  <c r="L32" i="1"/>
  <c r="L30" i="3" l="1"/>
  <c r="W25" i="3"/>
  <c r="L20" i="3"/>
  <c r="G18" i="3" s="1"/>
  <c r="L26" i="3" l="1"/>
  <c r="J24" i="3" s="1"/>
  <c r="U25" i="3"/>
</calcChain>
</file>

<file path=xl/sharedStrings.xml><?xml version="1.0" encoding="utf-8"?>
<sst xmlns="http://schemas.openxmlformats.org/spreadsheetml/2006/main" count="873" uniqueCount="255">
  <si>
    <t>第１号様式</t>
    <rPh sb="0" eb="1">
      <t>ダイ</t>
    </rPh>
    <rPh sb="2" eb="3">
      <t>ゴウ</t>
    </rPh>
    <rPh sb="3" eb="5">
      <t>ヨウシキ</t>
    </rPh>
    <phoneticPr fontId="2"/>
  </si>
  <si>
    <t>１　工事番号及び工事名</t>
    <rPh sb="2" eb="4">
      <t>コウジ</t>
    </rPh>
    <rPh sb="4" eb="6">
      <t>バンゴウ</t>
    </rPh>
    <rPh sb="6" eb="7">
      <t>オヨ</t>
    </rPh>
    <rPh sb="8" eb="11">
      <t>コウジメイ</t>
    </rPh>
    <phoneticPr fontId="2"/>
  </si>
  <si>
    <t>（うち取引にかかる消費税及び地方消費税の額）</t>
    <rPh sb="3" eb="5">
      <t>トリヒキ</t>
    </rPh>
    <rPh sb="9" eb="12">
      <t>ショウヒゼイ</t>
    </rPh>
    <rPh sb="12" eb="13">
      <t>オヨ</t>
    </rPh>
    <rPh sb="14" eb="16">
      <t>チホウ</t>
    </rPh>
    <rPh sb="16" eb="19">
      <t>ショウヒゼイ</t>
    </rPh>
    <rPh sb="20" eb="21">
      <t>ガク</t>
    </rPh>
    <phoneticPr fontId="2"/>
  </si>
  <si>
    <t>２　工　 事　 場　 所</t>
    <rPh sb="2" eb="3">
      <t>コウ</t>
    </rPh>
    <rPh sb="5" eb="6">
      <t>コト</t>
    </rPh>
    <rPh sb="8" eb="9">
      <t>バ</t>
    </rPh>
    <rPh sb="11" eb="12">
      <t>ショ</t>
    </rPh>
    <phoneticPr fontId="2"/>
  </si>
  <si>
    <t>着　手</t>
    <rPh sb="0" eb="1">
      <t>キ</t>
    </rPh>
    <rPh sb="2" eb="3">
      <t>テ</t>
    </rPh>
    <phoneticPr fontId="2"/>
  </si>
  <si>
    <t>完　成</t>
    <rPh sb="0" eb="1">
      <t>カン</t>
    </rPh>
    <rPh sb="2" eb="3">
      <t>シゲル</t>
    </rPh>
    <phoneticPr fontId="2"/>
  </si>
  <si>
    <t>－</t>
    <phoneticPr fontId="2"/>
  </si>
  <si>
    <t>前払金</t>
    <rPh sb="0" eb="2">
      <t>マエハラ</t>
    </rPh>
    <rPh sb="2" eb="3">
      <t>キン</t>
    </rPh>
    <phoneticPr fontId="2"/>
  </si>
  <si>
    <t>中間前払金</t>
    <rPh sb="0" eb="2">
      <t>チュウカン</t>
    </rPh>
    <rPh sb="2" eb="4">
      <t>マエハラ</t>
    </rPh>
    <rPh sb="4" eb="5">
      <t>キン</t>
    </rPh>
    <phoneticPr fontId="2"/>
  </si>
  <si>
    <t>部分払の回数</t>
    <rPh sb="0" eb="2">
      <t>ブブン</t>
    </rPh>
    <rPh sb="2" eb="3">
      <t>バラ</t>
    </rPh>
    <rPh sb="4" eb="6">
      <t>カイスウ</t>
    </rPh>
    <phoneticPr fontId="2"/>
  </si>
  <si>
    <t>６　契　約　保　証　金</t>
    <rPh sb="2" eb="3">
      <t>チギリ</t>
    </rPh>
    <rPh sb="4" eb="5">
      <t>ヤク</t>
    </rPh>
    <rPh sb="6" eb="7">
      <t>ホ</t>
    </rPh>
    <rPh sb="8" eb="9">
      <t>アカシ</t>
    </rPh>
    <rPh sb="10" eb="11">
      <t>キン</t>
    </rPh>
    <phoneticPr fontId="2"/>
  </si>
  <si>
    <t>-</t>
    <phoneticPr fontId="2"/>
  </si>
  <si>
    <t>回以内</t>
    <rPh sb="0" eb="1">
      <t>カイ</t>
    </rPh>
    <rPh sb="1" eb="3">
      <t>イナイ</t>
    </rPh>
    <phoneticPr fontId="2"/>
  </si>
  <si>
    <t>別添による</t>
    <rPh sb="0" eb="2">
      <t>ベッテン</t>
    </rPh>
    <phoneticPr fontId="2"/>
  </si>
  <si>
    <t>建 設 工 事 請 負 契 約 書</t>
    <rPh sb="0" eb="1">
      <t>ケン</t>
    </rPh>
    <rPh sb="2" eb="3">
      <t>セツ</t>
    </rPh>
    <rPh sb="4" eb="5">
      <t>コウ</t>
    </rPh>
    <rPh sb="6" eb="7">
      <t>コト</t>
    </rPh>
    <rPh sb="8" eb="9">
      <t>ショウ</t>
    </rPh>
    <rPh sb="10" eb="11">
      <t>フ</t>
    </rPh>
    <rPh sb="12" eb="13">
      <t>チギリ</t>
    </rPh>
    <rPh sb="14" eb="15">
      <t>ヤク</t>
    </rPh>
    <rPh sb="16" eb="17">
      <t>ショ</t>
    </rPh>
    <phoneticPr fontId="2"/>
  </si>
  <si>
    <t>前　払　金</t>
    <rPh sb="0" eb="1">
      <t>マエ</t>
    </rPh>
    <rPh sb="2" eb="3">
      <t>バライ</t>
    </rPh>
    <rPh sb="4" eb="5">
      <t>キン</t>
    </rPh>
    <phoneticPr fontId="2"/>
  </si>
  <si>
    <t>応札額（税抜き）</t>
    <rPh sb="0" eb="2">
      <t>オウサツ</t>
    </rPh>
    <rPh sb="2" eb="3">
      <t>ガク</t>
    </rPh>
    <rPh sb="4" eb="6">
      <t>ゼイヌ</t>
    </rPh>
    <phoneticPr fontId="2"/>
  </si>
  <si>
    <t>契約金額</t>
    <rPh sb="0" eb="3">
      <t>ケイヤクキン</t>
    </rPh>
    <rPh sb="3" eb="4">
      <t>ガク</t>
    </rPh>
    <phoneticPr fontId="2"/>
  </si>
  <si>
    <t>第２号様式</t>
    <rPh sb="0" eb="1">
      <t>ダイ</t>
    </rPh>
    <rPh sb="2" eb="3">
      <t>ゴウ</t>
    </rPh>
    <rPh sb="3" eb="5">
      <t>ヨウシキ</t>
    </rPh>
    <phoneticPr fontId="2"/>
  </si>
  <si>
    <t>設 計 業 務 等 委 託 契 約 書</t>
    <rPh sb="0" eb="1">
      <t>セツ</t>
    </rPh>
    <rPh sb="2" eb="3">
      <t>ケイ</t>
    </rPh>
    <rPh sb="4" eb="5">
      <t>ギョウ</t>
    </rPh>
    <rPh sb="6" eb="7">
      <t>ツトム</t>
    </rPh>
    <rPh sb="8" eb="9">
      <t>トウ</t>
    </rPh>
    <rPh sb="10" eb="11">
      <t>イ</t>
    </rPh>
    <rPh sb="12" eb="13">
      <t>タク</t>
    </rPh>
    <rPh sb="14" eb="15">
      <t>チギリ</t>
    </rPh>
    <rPh sb="16" eb="17">
      <t>ヤク</t>
    </rPh>
    <rPh sb="18" eb="19">
      <t>ショ</t>
    </rPh>
    <phoneticPr fontId="2"/>
  </si>
  <si>
    <t>１　委託業務番号及び名称</t>
    <rPh sb="2" eb="4">
      <t>イタク</t>
    </rPh>
    <rPh sb="4" eb="6">
      <t>ギョウム</t>
    </rPh>
    <rPh sb="6" eb="8">
      <t>バンゴウ</t>
    </rPh>
    <rPh sb="8" eb="9">
      <t>オヨ</t>
    </rPh>
    <rPh sb="10" eb="12">
      <t>メイショウ</t>
    </rPh>
    <phoneticPr fontId="2"/>
  </si>
  <si>
    <t>３　履　 行　 期　 限</t>
    <rPh sb="2" eb="3">
      <t>クツ</t>
    </rPh>
    <rPh sb="5" eb="6">
      <t>ギョウ</t>
    </rPh>
    <rPh sb="8" eb="9">
      <t>キ</t>
    </rPh>
    <rPh sb="11" eb="12">
      <t>キリ</t>
    </rPh>
    <phoneticPr fontId="2"/>
  </si>
  <si>
    <t>４　業　務　委　託　料</t>
    <rPh sb="2" eb="3">
      <t>ギョウ</t>
    </rPh>
    <rPh sb="4" eb="5">
      <t>ツトム</t>
    </rPh>
    <rPh sb="6" eb="7">
      <t>イ</t>
    </rPh>
    <rPh sb="8" eb="9">
      <t>タク</t>
    </rPh>
    <rPh sb="10" eb="11">
      <t>リョウ</t>
    </rPh>
    <phoneticPr fontId="2"/>
  </si>
  <si>
    <t>５　業務委託料の支払</t>
    <rPh sb="2" eb="4">
      <t>ギョウム</t>
    </rPh>
    <rPh sb="4" eb="7">
      <t>イタクリョウ</t>
    </rPh>
    <rPh sb="8" eb="10">
      <t>シハラ</t>
    </rPh>
    <phoneticPr fontId="2"/>
  </si>
  <si>
    <t>税額（10％）</t>
    <rPh sb="0" eb="2">
      <t>ゼイガク</t>
    </rPh>
    <phoneticPr fontId="2"/>
  </si>
  <si>
    <r>
      <t>４　</t>
    </r>
    <r>
      <rPr>
        <sz val="10"/>
        <rFont val="ＭＳ 明朝"/>
        <family val="1"/>
        <charset val="128"/>
      </rPr>
      <t>工事を施工しない日または時間帯</t>
    </r>
    <rPh sb="2" eb="4">
      <t>コウジ</t>
    </rPh>
    <rPh sb="5" eb="7">
      <t>セコウ</t>
    </rPh>
    <rPh sb="10" eb="11">
      <t>ヒ</t>
    </rPh>
    <rPh sb="14" eb="17">
      <t>ジカンタイ</t>
    </rPh>
    <phoneticPr fontId="7"/>
  </si>
  <si>
    <t>５　請　負　代　金　額</t>
    <rPh sb="2" eb="3">
      <t>ショウ</t>
    </rPh>
    <rPh sb="4" eb="5">
      <t>フ</t>
    </rPh>
    <rPh sb="6" eb="7">
      <t>ダイ</t>
    </rPh>
    <rPh sb="8" eb="9">
      <t>キン</t>
    </rPh>
    <rPh sb="10" eb="11">
      <t>ガク</t>
    </rPh>
    <phoneticPr fontId="2"/>
  </si>
  <si>
    <t>６　請負代金の支払</t>
    <rPh sb="2" eb="3">
      <t>ショウ</t>
    </rPh>
    <rPh sb="3" eb="4">
      <t>フ</t>
    </rPh>
    <rPh sb="4" eb="6">
      <t>ダイキン</t>
    </rPh>
    <rPh sb="7" eb="9">
      <t>シハラ</t>
    </rPh>
    <phoneticPr fontId="2"/>
  </si>
  <si>
    <t>７　契　約　保　証　金</t>
    <rPh sb="2" eb="3">
      <t>チギリ</t>
    </rPh>
    <rPh sb="4" eb="5">
      <t>ヤク</t>
    </rPh>
    <rPh sb="6" eb="7">
      <t>ホ</t>
    </rPh>
    <rPh sb="8" eb="9">
      <t>アカシ</t>
    </rPh>
    <rPh sb="10" eb="11">
      <t>キン</t>
    </rPh>
    <phoneticPr fontId="2"/>
  </si>
  <si>
    <t>９　解体工事に要する費用等</t>
    <rPh sb="2" eb="4">
      <t>カイタイ</t>
    </rPh>
    <rPh sb="4" eb="6">
      <t>コウジ</t>
    </rPh>
    <rPh sb="7" eb="8">
      <t>ヨウ</t>
    </rPh>
    <rPh sb="10" eb="12">
      <t>ヒヨウ</t>
    </rPh>
    <rPh sb="12" eb="13">
      <t>トウ</t>
    </rPh>
    <phoneticPr fontId="2"/>
  </si>
  <si>
    <t>８　建設発生土の搬出先等</t>
    <rPh sb="2" eb="4">
      <t>ケンセツ</t>
    </rPh>
    <rPh sb="4" eb="7">
      <t>ハッセイド</t>
    </rPh>
    <rPh sb="8" eb="10">
      <t>ハンシュツ</t>
    </rPh>
    <rPh sb="10" eb="11">
      <t>サキ</t>
    </rPh>
    <rPh sb="11" eb="12">
      <t>トウ</t>
    </rPh>
    <phoneticPr fontId="7"/>
  </si>
  <si>
    <t>特記仕様書のとおり</t>
    <phoneticPr fontId="7"/>
  </si>
  <si>
    <t>参考：建退共掛金</t>
    <rPh sb="0" eb="2">
      <t>サンコウ</t>
    </rPh>
    <rPh sb="3" eb="6">
      <t>ケンタイキョウ</t>
    </rPh>
    <rPh sb="6" eb="7">
      <t>カ</t>
    </rPh>
    <rPh sb="7" eb="8">
      <t>キン</t>
    </rPh>
    <phoneticPr fontId="7"/>
  </si>
  <si>
    <t>前払金額</t>
    <rPh sb="0" eb="2">
      <t>マエハラ</t>
    </rPh>
    <rPh sb="2" eb="4">
      <t>キンガク</t>
    </rPh>
    <phoneticPr fontId="2"/>
  </si>
  <si>
    <t>第２号様式の３</t>
    <rPh sb="0" eb="1">
      <t>ダイ</t>
    </rPh>
    <rPh sb="2" eb="3">
      <t>ゴウ</t>
    </rPh>
    <rPh sb="3" eb="5">
      <t>ヨウシキ</t>
    </rPh>
    <phoneticPr fontId="2"/>
  </si>
  <si>
    <t>維 持 業 務 委 託 契 約 書</t>
    <rPh sb="0" eb="1">
      <t>イ</t>
    </rPh>
    <rPh sb="2" eb="3">
      <t>ジ</t>
    </rPh>
    <rPh sb="4" eb="5">
      <t>ギョウ</t>
    </rPh>
    <rPh sb="6" eb="7">
      <t>ツトム</t>
    </rPh>
    <rPh sb="8" eb="9">
      <t>イ</t>
    </rPh>
    <rPh sb="10" eb="11">
      <t>タク</t>
    </rPh>
    <rPh sb="12" eb="13">
      <t>チギリ</t>
    </rPh>
    <rPh sb="14" eb="15">
      <t>ヤク</t>
    </rPh>
    <rPh sb="16" eb="17">
      <t>ショ</t>
    </rPh>
    <phoneticPr fontId="2"/>
  </si>
  <si>
    <t>２　委託業務の施行場所</t>
    <rPh sb="2" eb="4">
      <t>イタク</t>
    </rPh>
    <rPh sb="4" eb="6">
      <t>ギョウム</t>
    </rPh>
    <rPh sb="7" eb="9">
      <t>セコウ</t>
    </rPh>
    <rPh sb="9" eb="11">
      <t>バショ</t>
    </rPh>
    <rPh sb="10" eb="11">
      <t>コウジョウ</t>
    </rPh>
    <phoneticPr fontId="2"/>
  </si>
  <si>
    <t>昭和の日</t>
    <rPh sb="0" eb="2">
      <t>ショウワ</t>
    </rPh>
    <rPh sb="3" eb="4">
      <t>ヒ</t>
    </rPh>
    <phoneticPr fontId="2"/>
  </si>
  <si>
    <t>憲法記念日</t>
    <rPh sb="0" eb="2">
      <t>ケンポウ</t>
    </rPh>
    <rPh sb="2" eb="5">
      <t>キネンビ</t>
    </rPh>
    <phoneticPr fontId="2"/>
  </si>
  <si>
    <t>みどりの日</t>
    <rPh sb="4" eb="5">
      <t>ヒ</t>
    </rPh>
    <phoneticPr fontId="2"/>
  </si>
  <si>
    <t>こどもの日</t>
    <rPh sb="4" eb="5">
      <t>ヒ</t>
    </rPh>
    <phoneticPr fontId="2"/>
  </si>
  <si>
    <t>文化の日</t>
  </si>
  <si>
    <t>元日</t>
  </si>
  <si>
    <t>建国記念の日</t>
    <rPh sb="0" eb="2">
      <t>ケンコク</t>
    </rPh>
    <rPh sb="2" eb="4">
      <t>キネン</t>
    </rPh>
    <rPh sb="5" eb="6">
      <t>ヒ</t>
    </rPh>
    <phoneticPr fontId="2"/>
  </si>
  <si>
    <t>天皇誕生日</t>
    <rPh sb="0" eb="2">
      <t>テンノウ</t>
    </rPh>
    <rPh sb="2" eb="5">
      <t>タンジョウビ</t>
    </rPh>
    <phoneticPr fontId="2"/>
  </si>
  <si>
    <t xml:space="preserve">年のはじめを祝う。 </t>
  </si>
  <si>
    <t>成人の日</t>
  </si>
  <si>
    <t>1月の第2月曜日</t>
  </si>
  <si>
    <t xml:space="preserve">おとなになったことを自覚し、みずから生き抜こうとする青年を祝いはげます。 </t>
  </si>
  <si>
    <t>建国記念の日</t>
  </si>
  <si>
    <t>政令で定める日</t>
  </si>
  <si>
    <t xml:space="preserve">建国をしのび、国を愛する心を養う。 </t>
  </si>
  <si>
    <t>天皇誕生日</t>
  </si>
  <si>
    <t xml:space="preserve">天皇の誕生日を祝う。 </t>
  </si>
  <si>
    <t>春分の日</t>
  </si>
  <si>
    <t>春分日</t>
  </si>
  <si>
    <t xml:space="preserve">自然をたたえ、生物をいつくしむ。 </t>
  </si>
  <si>
    <t>昭和の日</t>
  </si>
  <si>
    <t xml:space="preserve">激動の日々を経て、復興を遂げた昭和の時代を顧み、国の将来に思いをいたす。 </t>
  </si>
  <si>
    <t>憲法記念日</t>
  </si>
  <si>
    <t xml:space="preserve">日本国憲法の施行を記念し、国の成長を期する。 </t>
  </si>
  <si>
    <t>みどりの日</t>
  </si>
  <si>
    <t xml:space="preserve">自然に親しむとともにその恩恵に感謝し、豊かな心をはぐくむ。 </t>
  </si>
  <si>
    <t>こどもの日</t>
  </si>
  <si>
    <t xml:space="preserve">こどもの人格を重んじ、こどもの幸福をはかるとともに、母に感謝する。 </t>
  </si>
  <si>
    <t>海の日</t>
  </si>
  <si>
    <t>7月の第3月曜日</t>
  </si>
  <si>
    <t xml:space="preserve">海の恩恵に感謝するとともに、海洋国日本の繁栄を願う。 </t>
  </si>
  <si>
    <t>山の日</t>
  </si>
  <si>
    <t xml:space="preserve">山に親しむ機会を得て、山の恩恵に感謝する。 </t>
  </si>
  <si>
    <t>敬老の日</t>
  </si>
  <si>
    <t>9月の第3月曜日</t>
  </si>
  <si>
    <t xml:space="preserve">多年にわたり社会につくしてきた老人を敬愛し、長寿を祝う。 </t>
  </si>
  <si>
    <t>秋分の日</t>
  </si>
  <si>
    <t>秋分日</t>
  </si>
  <si>
    <t xml:space="preserve">祖先をうやまい、なくなった人々をしのぶ。 </t>
  </si>
  <si>
    <t>体育の日</t>
  </si>
  <si>
    <t>10月の第2月曜日</t>
  </si>
  <si>
    <t xml:space="preserve">スポーツにしたしみ、健康な心身をつちかう。 </t>
  </si>
  <si>
    <t xml:space="preserve">自由と平和を愛し、文化をすすめる。 </t>
  </si>
  <si>
    <t>勤労感謝の日</t>
  </si>
  <si>
    <t xml:space="preserve">勤労をたっとび、生産を祝い、国民たがいに感謝しあう。 </t>
  </si>
  <si>
    <t>振替休日</t>
    <rPh sb="0" eb="2">
      <t>フリカエ</t>
    </rPh>
    <rPh sb="2" eb="4">
      <t>キュウジツ</t>
    </rPh>
    <phoneticPr fontId="2"/>
  </si>
  <si>
    <t>年末年始</t>
    <rPh sb="0" eb="2">
      <t>ネンマツ</t>
    </rPh>
    <rPh sb="2" eb="4">
      <t>ネンシ</t>
    </rPh>
    <phoneticPr fontId="13"/>
  </si>
  <si>
    <t>文化の日</t>
    <phoneticPr fontId="2"/>
  </si>
  <si>
    <t>契約日</t>
    <rPh sb="0" eb="3">
      <t>ケイヤクビ</t>
    </rPh>
    <phoneticPr fontId="7"/>
  </si>
  <si>
    <t>完成期限</t>
    <rPh sb="0" eb="2">
      <t>カンセイ</t>
    </rPh>
    <rPh sb="2" eb="4">
      <t>キゲン</t>
    </rPh>
    <phoneticPr fontId="7"/>
  </si>
  <si>
    <t>３　工　　　　　　 期</t>
    <rPh sb="2" eb="3">
      <t>コウ</t>
    </rPh>
    <rPh sb="10" eb="11">
      <t>キ</t>
    </rPh>
    <phoneticPr fontId="2"/>
  </si>
  <si>
    <t>令和６年度</t>
    <rPh sb="0" eb="2">
      <t>レイワ</t>
    </rPh>
    <rPh sb="3" eb="5">
      <t>ネンド</t>
    </rPh>
    <phoneticPr fontId="13"/>
  </si>
  <si>
    <t>ここまで休日設定範囲</t>
    <rPh sb="4" eb="6">
      <t>キュウジツ</t>
    </rPh>
    <rPh sb="6" eb="8">
      <t>セッテイ</t>
    </rPh>
    <rPh sb="8" eb="10">
      <t>ハンイ</t>
    </rPh>
    <phoneticPr fontId="7"/>
  </si>
  <si>
    <t>設定範囲内で行の追加・削除を行うこと</t>
    <rPh sb="0" eb="2">
      <t>セッテイ</t>
    </rPh>
    <rPh sb="2" eb="4">
      <t>ハンイ</t>
    </rPh>
    <rPh sb="4" eb="5">
      <t>ナイ</t>
    </rPh>
    <rPh sb="6" eb="7">
      <t>ギョウ</t>
    </rPh>
    <rPh sb="8" eb="10">
      <t>ツイカ</t>
    </rPh>
    <rPh sb="11" eb="13">
      <t>サクジョ</t>
    </rPh>
    <rPh sb="14" eb="15">
      <t>オコナ</t>
    </rPh>
    <phoneticPr fontId="7"/>
  </si>
  <si>
    <t>(B19)休日設定範囲ここから</t>
    <rPh sb="5" eb="7">
      <t>キュウジツ</t>
    </rPh>
    <rPh sb="7" eb="9">
      <t>セッテイ</t>
    </rPh>
    <rPh sb="9" eb="11">
      <t>ハンイ</t>
    </rPh>
    <phoneticPr fontId="7"/>
  </si>
  <si>
    <t>必要に応じて振替休日を設定する</t>
    <rPh sb="0" eb="2">
      <t>ヒツヨウ</t>
    </rPh>
    <rPh sb="3" eb="4">
      <t>オウ</t>
    </rPh>
    <rPh sb="6" eb="8">
      <t>フリカエ</t>
    </rPh>
    <rPh sb="8" eb="10">
      <t>キュウジツ</t>
    </rPh>
    <rPh sb="11" eb="13">
      <t>セッテイ</t>
    </rPh>
    <phoneticPr fontId="7"/>
  </si>
  <si>
    <t>・部分払い</t>
    <rPh sb="1" eb="3">
      <t>ブブン</t>
    </rPh>
    <rPh sb="3" eb="4">
      <t>ハラ</t>
    </rPh>
    <phoneticPr fontId="7"/>
  </si>
  <si>
    <t>山の日</t>
    <rPh sb="0" eb="1">
      <t>ヤマ</t>
    </rPh>
    <phoneticPr fontId="13"/>
  </si>
  <si>
    <t>勤労感謝の日</t>
    <phoneticPr fontId="2"/>
  </si>
  <si>
    <t>秋分の日：不定</t>
    <rPh sb="0" eb="2">
      <t>シュウブン</t>
    </rPh>
    <rPh sb="3" eb="4">
      <t>ヒ</t>
    </rPh>
    <rPh sb="5" eb="7">
      <t>フテイ</t>
    </rPh>
    <phoneticPr fontId="2"/>
  </si>
  <si>
    <t>春分の日：不定</t>
    <rPh sb="5" eb="7">
      <t>フテイ</t>
    </rPh>
    <phoneticPr fontId="2"/>
  </si>
  <si>
    <t>海の日：ﾊﾋﾟﾏﾝ</t>
    <phoneticPr fontId="13"/>
  </si>
  <si>
    <t>敬老の日：ﾊﾋﾟﾏﾝ</t>
    <phoneticPr fontId="7"/>
  </si>
  <si>
    <t>スポーツの日：ﾊﾋﾟﾏﾝ</t>
    <phoneticPr fontId="2"/>
  </si>
  <si>
    <t>成人の日：ﾊﾋﾟﾏﾝ</t>
    <phoneticPr fontId="7"/>
  </si>
  <si>
    <t>但し、支払額は実績に応じて精算するものとする。</t>
    <rPh sb="0" eb="1">
      <t>タダ</t>
    </rPh>
    <rPh sb="3" eb="5">
      <t>シハライ</t>
    </rPh>
    <rPh sb="5" eb="6">
      <t>ガク</t>
    </rPh>
    <rPh sb="7" eb="9">
      <t>ジッセキ</t>
    </rPh>
    <rPh sb="10" eb="11">
      <t>オウ</t>
    </rPh>
    <rPh sb="13" eb="15">
      <t>セイサン</t>
    </rPh>
    <phoneticPr fontId="7"/>
  </si>
  <si>
    <t>契約保証金手入力</t>
    <rPh sb="0" eb="2">
      <t>ケイヤク</t>
    </rPh>
    <rPh sb="2" eb="5">
      <t>ホショウキン</t>
    </rPh>
    <rPh sb="5" eb="6">
      <t>テ</t>
    </rPh>
    <rPh sb="6" eb="8">
      <t>ニュウリョク</t>
    </rPh>
    <phoneticPr fontId="7"/>
  </si>
  <si>
    <t>令和７年度</t>
    <rPh sb="0" eb="2">
      <t>レイワ</t>
    </rPh>
    <rPh sb="3" eb="5">
      <t>ネンド</t>
    </rPh>
    <phoneticPr fontId="13"/>
  </si>
  <si>
    <t>令和８年度</t>
    <rPh sb="0" eb="2">
      <t>レイワ</t>
    </rPh>
    <rPh sb="3" eb="5">
      <t>ネンド</t>
    </rPh>
    <phoneticPr fontId="13"/>
  </si>
  <si>
    <t>海の日：ﾊﾋﾟﾏﾝ</t>
  </si>
  <si>
    <t>敬老の日：ﾊﾋﾟﾏﾝ</t>
  </si>
  <si>
    <t>国民の休日</t>
    <rPh sb="0" eb="2">
      <t>コクミン</t>
    </rPh>
    <rPh sb="3" eb="5">
      <t>キュウジツ</t>
    </rPh>
    <phoneticPr fontId="13"/>
  </si>
  <si>
    <t>スポーツの日：ﾊﾋﾟﾏﾝ</t>
  </si>
  <si>
    <t>成人の日：ﾊﾋﾟﾏﾝ</t>
  </si>
  <si>
    <t>４　契　 約　 単　 価</t>
    <rPh sb="2" eb="3">
      <t>チギリ</t>
    </rPh>
    <rPh sb="5" eb="6">
      <t>ヤク</t>
    </rPh>
    <rPh sb="8" eb="9">
      <t>タン</t>
    </rPh>
    <rPh sb="11" eb="12">
      <t>アタイ</t>
    </rPh>
    <phoneticPr fontId="2"/>
  </si>
  <si>
    <t>単価は別表のとおりとする。</t>
    <rPh sb="0" eb="2">
      <t>タンカ</t>
    </rPh>
    <rPh sb="3" eb="5">
      <t>ベッピョウ</t>
    </rPh>
    <phoneticPr fontId="7"/>
  </si>
  <si>
    <t>(自)</t>
    <rPh sb="1" eb="2">
      <t>ジ</t>
    </rPh>
    <phoneticPr fontId="2"/>
  </si>
  <si>
    <t>(至)</t>
    <rPh sb="1" eb="2">
      <t>イタ</t>
    </rPh>
    <phoneticPr fontId="2"/>
  </si>
  <si>
    <t>・設定する［３］を選択した場合は
　監督員と協議のうえ設定し、
　図書を作成のうえ契約書
　に綴込んでください</t>
    <rPh sb="1" eb="3">
      <t>セッテイ</t>
    </rPh>
    <rPh sb="9" eb="11">
      <t>センタク</t>
    </rPh>
    <rPh sb="13" eb="15">
      <t>バアイ</t>
    </rPh>
    <phoneticPr fontId="7"/>
  </si>
  <si>
    <t>前金上限額</t>
    <rPh sb="0" eb="2">
      <t>マエキン</t>
    </rPh>
    <rPh sb="2" eb="5">
      <t>ジョウゲンガク</t>
    </rPh>
    <phoneticPr fontId="2"/>
  </si>
  <si>
    <t>中間前金上限額</t>
    <rPh sb="0" eb="2">
      <t>チュウカン</t>
    </rPh>
    <rPh sb="2" eb="4">
      <t>マエキン</t>
    </rPh>
    <rPh sb="4" eb="7">
      <t>ジョウゲンガク</t>
    </rPh>
    <phoneticPr fontId="2"/>
  </si>
  <si>
    <t>【選択】施行しない日等</t>
    <rPh sb="1" eb="3">
      <t>センタク</t>
    </rPh>
    <rPh sb="4" eb="6">
      <t>セコウ</t>
    </rPh>
    <rPh sb="9" eb="10">
      <t>ヒ</t>
    </rPh>
    <rPh sb="10" eb="11">
      <t>トウ</t>
    </rPh>
    <phoneticPr fontId="1"/>
  </si>
  <si>
    <t>前金額</t>
    <rPh sb="0" eb="1">
      <t>マエ</t>
    </rPh>
    <rPh sb="2" eb="3">
      <t>ガク</t>
    </rPh>
    <phoneticPr fontId="2"/>
  </si>
  <si>
    <t>（初年度</t>
    <rPh sb="1" eb="4">
      <t>ショネンド</t>
    </rPh>
    <phoneticPr fontId="2"/>
  </si>
  <si>
    <t>（次年度</t>
    <rPh sb="1" eb="4">
      <t>ジネンド</t>
    </rPh>
    <phoneticPr fontId="2"/>
  </si>
  <si>
    <t>中間前金額</t>
    <rPh sb="0" eb="2">
      <t>チュウカン</t>
    </rPh>
    <rPh sb="2" eb="3">
      <t>マエ</t>
    </rPh>
    <rPh sb="4" eb="5">
      <t>ガク</t>
    </rPh>
    <phoneticPr fontId="2"/>
  </si>
  <si>
    <t>【選択】前金払い</t>
    <rPh sb="1" eb="3">
      <t>センタク</t>
    </rPh>
    <rPh sb="4" eb="6">
      <t>マエキン</t>
    </rPh>
    <rPh sb="6" eb="7">
      <t>ハラ</t>
    </rPh>
    <phoneticPr fontId="1"/>
  </si>
  <si>
    <t>〔注〕建設工事が、建設工事に係る資材の再資源化等に関する法律（平成１２年法律第104号）第９条第１項に規定する対象建設工事の場合は、別添に記入すること。</t>
    <phoneticPr fontId="2"/>
  </si>
  <si>
    <t>契約書作成部数</t>
    <rPh sb="0" eb="3">
      <t>ケイヤクショ</t>
    </rPh>
    <rPh sb="3" eb="5">
      <t>サクセイ</t>
    </rPh>
    <rPh sb="5" eb="7">
      <t>ブスウ</t>
    </rPh>
    <phoneticPr fontId="1"/>
  </si>
  <si>
    <t>発注者</t>
    <rPh sb="0" eb="3">
      <t>ハッチュウシャ</t>
    </rPh>
    <phoneticPr fontId="2"/>
  </si>
  <si>
    <t>三重県津市広明町１３番地</t>
    <rPh sb="0" eb="3">
      <t>ミエケン</t>
    </rPh>
    <rPh sb="3" eb="5">
      <t>ツシ</t>
    </rPh>
    <rPh sb="5" eb="8">
      <t>コウメイチョウ</t>
    </rPh>
    <rPh sb="10" eb="12">
      <t>バンチ</t>
    </rPh>
    <phoneticPr fontId="2"/>
  </si>
  <si>
    <t>三　重　県</t>
    <rPh sb="0" eb="1">
      <t>サン</t>
    </rPh>
    <rPh sb="2" eb="3">
      <t>ジュウ</t>
    </rPh>
    <rPh sb="4" eb="5">
      <t>ケン</t>
    </rPh>
    <phoneticPr fontId="2"/>
  </si>
  <si>
    <t>受注者</t>
    <rPh sb="0" eb="3">
      <t>ジュチュウシャ</t>
    </rPh>
    <phoneticPr fontId="2"/>
  </si>
  <si>
    <t>氏名又は商号</t>
    <rPh sb="0" eb="2">
      <t>シメイ</t>
    </rPh>
    <rPh sb="2" eb="3">
      <t>マタ</t>
    </rPh>
    <rPh sb="4" eb="6">
      <t>ショウゴウ</t>
    </rPh>
    <phoneticPr fontId="2"/>
  </si>
  <si>
    <t>及び代表者氏名</t>
    <rPh sb="0" eb="1">
      <t>オヨ</t>
    </rPh>
    <rPh sb="2" eb="5">
      <t>ダイヒョウシャ</t>
    </rPh>
    <rPh sb="5" eb="7">
      <t>シメイ</t>
    </rPh>
    <phoneticPr fontId="2"/>
  </si>
  <si>
    <t>住所又は所在地</t>
    <rPh sb="2" eb="3">
      <t>マタ</t>
    </rPh>
    <phoneticPr fontId="2"/>
  </si>
  <si>
    <t>〔注〕受注者が共同企業体を結成している場合においては、受注者の欄には、共同企業体の名称並びに共同企業体の代表者及びその他の構成員の住所又は所在地、氏名又は商号及び代表者氏名を記入する。</t>
    <phoneticPr fontId="2"/>
  </si>
  <si>
    <t>【選択】中間前金/部分払</t>
    <rPh sb="1" eb="3">
      <t>センタク</t>
    </rPh>
    <rPh sb="4" eb="6">
      <t>チュウカン</t>
    </rPh>
    <rPh sb="6" eb="8">
      <t>マエキン</t>
    </rPh>
    <rPh sb="9" eb="11">
      <t>ブブン</t>
    </rPh>
    <rPh sb="11" eb="12">
      <t>バラ</t>
    </rPh>
    <phoneticPr fontId="1"/>
  </si>
  <si>
    <t>　上記の工事について、発注者と受注者は、各々の対等な立場における合意に基づいて、別添の条項によって公正な請負契約を締結し、信義に従って誠実にこれを履行するものとする。
　また、受注者が共同企業体を結成している場合には、受注者は、別紙の共同企業体協定書により契約書記載の工事を共同連帯して請け負う。</t>
    <phoneticPr fontId="2"/>
  </si>
  <si>
    <t>別　添</t>
    <rPh sb="0" eb="1">
      <t>ベツ</t>
    </rPh>
    <rPh sb="2" eb="3">
      <t>テン</t>
    </rPh>
    <phoneticPr fontId="7"/>
  </si>
  <si>
    <t>（１）解体工事に要する費用</t>
    <rPh sb="3" eb="5">
      <t>カイタイ</t>
    </rPh>
    <rPh sb="5" eb="7">
      <t>コウジ</t>
    </rPh>
    <rPh sb="8" eb="9">
      <t>ヨウ</t>
    </rPh>
    <rPh sb="11" eb="13">
      <t>ヒヨウ</t>
    </rPh>
    <phoneticPr fontId="7"/>
  </si>
  <si>
    <t>（２）再資源化等に要する費用</t>
    <rPh sb="3" eb="7">
      <t>サイシゲンカ</t>
    </rPh>
    <rPh sb="7" eb="8">
      <t>トウ</t>
    </rPh>
    <rPh sb="9" eb="10">
      <t>ヨウ</t>
    </rPh>
    <rPh sb="12" eb="14">
      <t>ヒヨウ</t>
    </rPh>
    <phoneticPr fontId="7"/>
  </si>
  <si>
    <t>（３）分別解体等の方法</t>
    <rPh sb="3" eb="5">
      <t>ブンベツ</t>
    </rPh>
    <rPh sb="5" eb="7">
      <t>カイタイ</t>
    </rPh>
    <rPh sb="7" eb="8">
      <t>トウ</t>
    </rPh>
    <rPh sb="9" eb="11">
      <t>ホウホウ</t>
    </rPh>
    <phoneticPr fontId="7"/>
  </si>
  <si>
    <t>（４）再資源化等をする施設の
　　　名称及び所在地</t>
    <rPh sb="3" eb="7">
      <t>サイシゲンカ</t>
    </rPh>
    <rPh sb="7" eb="8">
      <t>トウ</t>
    </rPh>
    <rPh sb="11" eb="13">
      <t>シセツ</t>
    </rPh>
    <rPh sb="18" eb="20">
      <t>メイショウ</t>
    </rPh>
    <rPh sb="20" eb="21">
      <t>オヨ</t>
    </rPh>
    <rPh sb="22" eb="25">
      <t>ショザイチ</t>
    </rPh>
    <phoneticPr fontId="7"/>
  </si>
  <si>
    <t>　　　解　体　工　事　に　要　す　る　費　用　等</t>
    <rPh sb="3" eb="4">
      <t>カイ</t>
    </rPh>
    <rPh sb="5" eb="6">
      <t>カラダ</t>
    </rPh>
    <rPh sb="7" eb="8">
      <t>コウ</t>
    </rPh>
    <rPh sb="9" eb="10">
      <t>コト</t>
    </rPh>
    <rPh sb="13" eb="14">
      <t>ヨウ</t>
    </rPh>
    <rPh sb="19" eb="20">
      <t>ヒ</t>
    </rPh>
    <rPh sb="21" eb="22">
      <t>ヨウ</t>
    </rPh>
    <rPh sb="23" eb="24">
      <t>トウ</t>
    </rPh>
    <phoneticPr fontId="7"/>
  </si>
  <si>
    <t>　　　建設工事が、建設工事に係る資材の再資源化等に関する法律（平成12年</t>
    <phoneticPr fontId="7"/>
  </si>
  <si>
    <t>　　法律第104号）第９条第１項に規定する対象建設工事の場合、記入すること。</t>
    <phoneticPr fontId="7"/>
  </si>
  <si>
    <t>［裏面参照の上建設工事紛争審査会の仲裁に付することに合意する場合に使用する。］</t>
  </si>
  <si>
    <t>仲　裁　合　意　書</t>
    <rPh sb="0" eb="1">
      <t>ナカ</t>
    </rPh>
    <rPh sb="2" eb="3">
      <t>サイ</t>
    </rPh>
    <rPh sb="4" eb="5">
      <t>ゴウ</t>
    </rPh>
    <rPh sb="6" eb="7">
      <t>イ</t>
    </rPh>
    <rPh sb="8" eb="9">
      <t>ショ</t>
    </rPh>
    <phoneticPr fontId="2"/>
  </si>
  <si>
    <t>　　工事番号及び工事名</t>
    <rPh sb="2" eb="4">
      <t>コウジ</t>
    </rPh>
    <rPh sb="4" eb="6">
      <t>バンゴウ</t>
    </rPh>
    <rPh sb="6" eb="7">
      <t>オヨ</t>
    </rPh>
    <rPh sb="8" eb="11">
      <t>コウジメイ</t>
    </rPh>
    <phoneticPr fontId="2"/>
  </si>
  <si>
    <t>　　工　 事　 場　 所</t>
    <rPh sb="2" eb="3">
      <t>コウ</t>
    </rPh>
    <rPh sb="5" eb="6">
      <t>コト</t>
    </rPh>
    <rPh sb="8" eb="9">
      <t>バ</t>
    </rPh>
    <rPh sb="11" eb="12">
      <t>ショ</t>
    </rPh>
    <phoneticPr fontId="2"/>
  </si>
  <si>
    <t>に締結した上記建設工事の請負契約に関する紛争については、</t>
    <phoneticPr fontId="2"/>
  </si>
  <si>
    <t>管轄審査会名</t>
    <phoneticPr fontId="2"/>
  </si>
  <si>
    <t>建設工事紛争審査会</t>
    <phoneticPr fontId="2"/>
  </si>
  <si>
    <t>管轄審査会名の記入していない場合は建設業法</t>
    <phoneticPr fontId="2"/>
  </si>
  <si>
    <t>第２５条の９第１項又は第２項に定める</t>
    <phoneticPr fontId="2"/>
  </si>
  <si>
    <t>建設工事紛争審査会を管轄審査会とする。</t>
    <phoneticPr fontId="2"/>
  </si>
  <si>
    <t>契約保証金</t>
    <rPh sb="0" eb="2">
      <t>ケイヤク</t>
    </rPh>
    <rPh sb="2" eb="5">
      <t>ホショウキン</t>
    </rPh>
    <phoneticPr fontId="7"/>
  </si>
  <si>
    <t>←受注者の情報を入力してください</t>
    <rPh sb="1" eb="4">
      <t>ジュチュウシャ</t>
    </rPh>
    <rPh sb="5" eb="7">
      <t>ジョウホウ</t>
    </rPh>
    <rPh sb="8" eb="10">
      <t>ニュウリョク</t>
    </rPh>
    <phoneticPr fontId="2"/>
  </si>
  <si>
    <t>入力項目は以上です</t>
    <rPh sb="0" eb="2">
      <t>ニュウリョク</t>
    </rPh>
    <rPh sb="2" eb="4">
      <t>コウモク</t>
    </rPh>
    <rPh sb="5" eb="7">
      <t>イジョウ</t>
    </rPh>
    <phoneticPr fontId="2"/>
  </si>
  <si>
    <r>
      <rPr>
        <sz val="12"/>
        <color rgb="FFFF0000"/>
        <rFont val="UD デジタル 教科書体 NP-B"/>
        <family val="1"/>
        <charset val="128"/>
      </rPr>
      <t>←</t>
    </r>
    <r>
      <rPr>
        <sz val="12"/>
        <color rgb="FFFF0000"/>
        <rFont val="ＭＳ 明朝"/>
        <family val="1"/>
        <charset val="128"/>
      </rPr>
      <t>該当なしの場合は「該当なし」と入力</t>
    </r>
    <rPh sb="1" eb="3">
      <t>ガイトウ</t>
    </rPh>
    <rPh sb="6" eb="8">
      <t>バアイ</t>
    </rPh>
    <rPh sb="10" eb="12">
      <t>ガイトウ</t>
    </rPh>
    <rPh sb="16" eb="18">
      <t>ニュウリョク</t>
    </rPh>
    <phoneticPr fontId="1"/>
  </si>
  <si>
    <r>
      <rPr>
        <sz val="12"/>
        <color rgb="FFFF0000"/>
        <rFont val="UD デジタル 教科書体 NP-B"/>
        <family val="1"/>
        <charset val="128"/>
      </rPr>
      <t>←</t>
    </r>
    <r>
      <rPr>
        <sz val="12"/>
        <color rgb="FFFF0000"/>
        <rFont val="ＭＳ 明朝"/>
        <family val="1"/>
        <charset val="128"/>
      </rPr>
      <t>【</t>
    </r>
    <r>
      <rPr>
        <sz val="12"/>
        <color rgb="FFFF0000"/>
        <rFont val="UD デジタル 教科書体 NP-B"/>
        <family val="1"/>
        <charset val="128"/>
      </rPr>
      <t>設定しない</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する</t>
    </r>
    <r>
      <rPr>
        <sz val="12"/>
        <color rgb="FFFF0000"/>
        <rFont val="ＭＳ 明朝"/>
        <family val="1"/>
        <charset val="128"/>
      </rPr>
      <t>［</t>
    </r>
    <r>
      <rPr>
        <sz val="12"/>
        <color rgb="FFFF0000"/>
        <rFont val="UD デジタル 教科書体 NP-B"/>
        <family val="1"/>
        <charset val="128"/>
      </rPr>
      <t>３</t>
    </r>
    <r>
      <rPr>
        <sz val="12"/>
        <color rgb="FFFF0000"/>
        <rFont val="ＭＳ 明朝"/>
        <family val="1"/>
        <charset val="128"/>
      </rPr>
      <t>］】</t>
    </r>
    <rPh sb="2" eb="4">
      <t>セッテイ</t>
    </rPh>
    <phoneticPr fontId="1"/>
  </si>
  <si>
    <t>〔裏面〕</t>
  </si>
  <si>
    <t>仲裁合意書について</t>
  </si>
  <si>
    <t>１）仲裁合意について</t>
  </si>
  <si>
    <t>２）建設工事紛争審査会について</t>
  </si>
  <si>
    <t>　　建設工事紛争審査会（以下「審査会」という。）は建設工事の請負契約に関する</t>
    <phoneticPr fontId="2"/>
  </si>
  <si>
    <t>　紛争の解決を図るため建設業法に基づいて設置されており、同法の規定により、</t>
    <phoneticPr fontId="2"/>
  </si>
  <si>
    <t>　あっせん、調停及び仲裁を行う権限を有している。また、中央建設工事紛争審査会</t>
    <phoneticPr fontId="2"/>
  </si>
  <si>
    <t>　（以下「中央審査会」という。）は、国土交通省に、都道府県建設工事紛争審査会</t>
    <phoneticPr fontId="2"/>
  </si>
  <si>
    <t>　（以下「都道府県審査会」という。）は各都道府県にそれぞれ設置されている。</t>
    <phoneticPr fontId="2"/>
  </si>
  <si>
    <t>　審査会の管轄は、原則として、受注者が国土交通大臣の許可を受けた建設業者で</t>
    <phoneticPr fontId="2"/>
  </si>
  <si>
    <t>　あるときは中央審査会、都道府県知事の許可を受けた建設業者であるときは</t>
    <phoneticPr fontId="2"/>
  </si>
  <si>
    <t>　　審査会による仲裁は、三人の仲裁委員が行い、仲裁委員は、審査会の委員又は</t>
    <phoneticPr fontId="2"/>
  </si>
  <si>
    <t>　また、仲裁委員のうち少なくとも一人は、弁護士法の規定により弁護士となる</t>
    <phoneticPr fontId="2"/>
  </si>
  <si>
    <t>　資格を有する者である。</t>
    <phoneticPr fontId="2"/>
  </si>
  <si>
    <t>　　なお、審査会における仲裁手続きは、建設業法に特別の定めがある場合を除き、</t>
    <phoneticPr fontId="2"/>
  </si>
  <si>
    <t>　仲裁法の規定が適用される。</t>
    <phoneticPr fontId="2"/>
  </si>
  <si>
    <t>　発注者及び受注者は、建設業法に規定する下記の建設工事紛争審査会の仲裁に付し、</t>
    <phoneticPr fontId="2"/>
  </si>
  <si>
    <t>　その仲裁判断に服する。</t>
    <phoneticPr fontId="2"/>
  </si>
  <si>
    <t>※次ページに「解体工事に要する費用等」の入力があります</t>
    <rPh sb="1" eb="2">
      <t>ツギ</t>
    </rPh>
    <rPh sb="17" eb="18">
      <t>トウ</t>
    </rPh>
    <phoneticPr fontId="2"/>
  </si>
  <si>
    <t>【選択】部分払</t>
    <rPh sb="1" eb="3">
      <t>センタク</t>
    </rPh>
    <rPh sb="4" eb="6">
      <t>ブブン</t>
    </rPh>
    <rPh sb="5" eb="6">
      <t>チュウブ</t>
    </rPh>
    <rPh sb="6" eb="7">
      <t>バラ</t>
    </rPh>
    <phoneticPr fontId="1"/>
  </si>
  <si>
    <t>　上記の委託業務について、発注者と受注者は、各々の対等な立場における合意に基づいて、別添の条項によって公正な委託契約を締結し、信義に従って誠実にこれを履行するものとする。</t>
    <rPh sb="4" eb="6">
      <t>イタク</t>
    </rPh>
    <rPh sb="6" eb="8">
      <t>ギョウム</t>
    </rPh>
    <rPh sb="54" eb="56">
      <t>イタク</t>
    </rPh>
    <phoneticPr fontId="2"/>
  </si>
  <si>
    <r>
      <rPr>
        <sz val="12"/>
        <color rgb="FFFF0000"/>
        <rFont val="UD デジタル 教科書体 NP-B"/>
        <family val="1"/>
        <charset val="128"/>
      </rPr>
      <t>←</t>
    </r>
    <r>
      <rPr>
        <sz val="12"/>
        <color rgb="FFFF0000"/>
        <rFont val="ＭＳ 明朝"/>
        <family val="1"/>
        <charset val="128"/>
      </rPr>
      <t>【</t>
    </r>
    <r>
      <rPr>
        <sz val="12"/>
        <color rgb="FFFF0000"/>
        <rFont val="UD デジタル 教科書体 NP-B"/>
        <family val="1"/>
        <charset val="128"/>
      </rPr>
      <t>要</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不要</t>
    </r>
    <r>
      <rPr>
        <sz val="12"/>
        <color rgb="FFFF0000"/>
        <rFont val="ＭＳ 明朝"/>
        <family val="1"/>
        <charset val="128"/>
      </rPr>
      <t>［</t>
    </r>
    <r>
      <rPr>
        <sz val="12"/>
        <color rgb="FFFF0000"/>
        <rFont val="UD デジタル 教科書体 NP-B"/>
        <family val="1"/>
        <charset val="128"/>
      </rPr>
      <t>０</t>
    </r>
    <r>
      <rPr>
        <sz val="12"/>
        <color rgb="FFFF0000"/>
        <rFont val="ＭＳ 明朝"/>
        <family val="1"/>
        <charset val="128"/>
      </rPr>
      <t>］】</t>
    </r>
    <rPh sb="2" eb="3">
      <t>ヨウ</t>
    </rPh>
    <rPh sb="7" eb="9">
      <t>フヨウ</t>
    </rPh>
    <phoneticPr fontId="1"/>
  </si>
  <si>
    <r>
      <rPr>
        <sz val="12"/>
        <color rgb="FFFF0000"/>
        <rFont val="UD デジタル 教科書体 NP-B"/>
        <family val="1"/>
        <charset val="128"/>
      </rPr>
      <t>←</t>
    </r>
    <r>
      <rPr>
        <sz val="12"/>
        <color rgb="FFFF0000"/>
        <rFont val="ＭＳ 明朝"/>
        <family val="1"/>
        <charset val="128"/>
      </rPr>
      <t>【</t>
    </r>
    <r>
      <rPr>
        <sz val="12"/>
        <color rgb="FFFF0000"/>
        <rFont val="UD デジタル 教科書体 NP-B"/>
        <family val="1"/>
        <charset val="128"/>
      </rPr>
      <t>中間前金</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部分払い</t>
    </r>
    <r>
      <rPr>
        <sz val="12"/>
        <color rgb="FFFF0000"/>
        <rFont val="ＭＳ 明朝"/>
        <family val="1"/>
        <charset val="128"/>
      </rPr>
      <t>［</t>
    </r>
    <r>
      <rPr>
        <sz val="12"/>
        <color rgb="FFFF0000"/>
        <rFont val="UD デジタル 教科書体 NP-B"/>
        <family val="1"/>
        <charset val="128"/>
      </rPr>
      <t>３</t>
    </r>
    <r>
      <rPr>
        <sz val="12"/>
        <color rgb="FFFF0000"/>
        <rFont val="ＭＳ 明朝"/>
        <family val="1"/>
        <charset val="128"/>
      </rPr>
      <t>］／</t>
    </r>
    <r>
      <rPr>
        <sz val="12"/>
        <color rgb="FFFF0000"/>
        <rFont val="UD デジタル 教科書体 NP-B"/>
        <family val="1"/>
        <charset val="128"/>
      </rPr>
      <t>共に不要</t>
    </r>
    <r>
      <rPr>
        <sz val="12"/>
        <color rgb="FFFF0000"/>
        <rFont val="ＭＳ 明朝"/>
        <family val="1"/>
        <charset val="128"/>
      </rPr>
      <t>［</t>
    </r>
    <r>
      <rPr>
        <sz val="12"/>
        <color rgb="FFFF0000"/>
        <rFont val="UD デジタル 教科書体 NP-B"/>
        <family val="1"/>
        <charset val="128"/>
      </rPr>
      <t>０</t>
    </r>
    <r>
      <rPr>
        <sz val="12"/>
        <color rgb="FFFF0000"/>
        <rFont val="ＭＳ 明朝"/>
        <family val="1"/>
        <charset val="128"/>
      </rPr>
      <t>］】</t>
    </r>
    <rPh sb="2" eb="4">
      <t>チュウカン</t>
    </rPh>
    <rPh sb="4" eb="6">
      <t>マエキン</t>
    </rPh>
    <rPh sb="10" eb="12">
      <t>ブブン</t>
    </rPh>
    <rPh sb="12" eb="13">
      <t>バラ</t>
    </rPh>
    <rPh sb="18" eb="19">
      <t>トモ</t>
    </rPh>
    <rPh sb="20" eb="22">
      <t>フヨウ</t>
    </rPh>
    <phoneticPr fontId="1"/>
  </si>
  <si>
    <r>
      <rPr>
        <sz val="12"/>
        <color rgb="FFFF0000"/>
        <rFont val="UD デジタル 教科書体 NP-B"/>
        <family val="1"/>
        <charset val="128"/>
      </rPr>
      <t>←【通常は入力不要】
　</t>
    </r>
    <r>
      <rPr>
        <sz val="12"/>
        <color rgb="FFFF0000"/>
        <rFont val="ＭＳ 明朝"/>
        <family val="1"/>
        <charset val="128"/>
      </rPr>
      <t>【</t>
    </r>
    <r>
      <rPr>
        <sz val="12"/>
        <color rgb="FFFF0000"/>
        <rFont val="UD デジタル 教科書体 NP-B"/>
        <family val="1"/>
        <charset val="128"/>
      </rPr>
      <t>履行保証保険契約、公共事業履行保証証券</t>
    </r>
    <r>
      <rPr>
        <b/>
        <sz val="12"/>
        <color rgb="FFFF0000"/>
        <rFont val="UD デジタル 教科書体 NP-B"/>
        <family val="1"/>
        <charset val="128"/>
      </rPr>
      <t xml:space="preserve">
　</t>
    </r>
    <r>
      <rPr>
        <sz val="12"/>
        <color rgb="FFFF0000"/>
        <rFont val="UD デジタル 教科書体 NP-B"/>
        <family val="1"/>
        <charset val="128"/>
      </rPr>
      <t>（履行ボンド）の場合は</t>
    </r>
    <r>
      <rPr>
        <sz val="12"/>
        <color rgb="FFFF0000"/>
        <rFont val="ＭＳ 明朝"/>
        <family val="1"/>
        <charset val="128"/>
      </rPr>
      <t>［</t>
    </r>
    <r>
      <rPr>
        <sz val="12"/>
        <color rgb="FFFF0000"/>
        <rFont val="UD デジタル 教科書体 NP-B"/>
        <family val="1"/>
        <charset val="128"/>
      </rPr>
      <t>０（ゼロ）</t>
    </r>
    <r>
      <rPr>
        <sz val="12"/>
        <color rgb="FFFF0000"/>
        <rFont val="ＭＳ 明朝"/>
        <family val="1"/>
        <charset val="128"/>
      </rPr>
      <t>］を入力】
　【１０分の１でない場合はその金額を入力】</t>
    </r>
    <rPh sb="2" eb="4">
      <t>ツウジョウ</t>
    </rPh>
    <rPh sb="5" eb="7">
      <t>ニュウリョク</t>
    </rPh>
    <rPh sb="7" eb="9">
      <t>フヨウ</t>
    </rPh>
    <rPh sb="13" eb="15">
      <t>リコウ</t>
    </rPh>
    <rPh sb="15" eb="17">
      <t>ホショウ</t>
    </rPh>
    <rPh sb="17" eb="19">
      <t>ホケン</t>
    </rPh>
    <rPh sb="19" eb="21">
      <t>ケイヤク</t>
    </rPh>
    <rPh sb="22" eb="24">
      <t>コウキョウ</t>
    </rPh>
    <rPh sb="24" eb="26">
      <t>ジギョウ</t>
    </rPh>
    <rPh sb="26" eb="28">
      <t>リコウ</t>
    </rPh>
    <rPh sb="28" eb="30">
      <t>ホショウ</t>
    </rPh>
    <rPh sb="30" eb="32">
      <t>ショウケン</t>
    </rPh>
    <rPh sb="35" eb="37">
      <t>リコウ</t>
    </rPh>
    <rPh sb="42" eb="44">
      <t>バアイ</t>
    </rPh>
    <rPh sb="53" eb="55">
      <t>ニュウリョク</t>
    </rPh>
    <rPh sb="61" eb="62">
      <t>ブン</t>
    </rPh>
    <rPh sb="67" eb="69">
      <t>バアイ</t>
    </rPh>
    <rPh sb="72" eb="74">
      <t>キンガク</t>
    </rPh>
    <rPh sb="75" eb="77">
      <t>ニュウリョク</t>
    </rPh>
    <phoneticPr fontId="1"/>
  </si>
  <si>
    <r>
      <rPr>
        <sz val="12"/>
        <color rgb="FFFF0000"/>
        <rFont val="UD デジタル 教科書体 NP-B"/>
        <family val="1"/>
        <charset val="128"/>
      </rPr>
      <t>←【通常は入力不要】
　</t>
    </r>
    <r>
      <rPr>
        <sz val="12"/>
        <color rgb="FFFF0000"/>
        <rFont val="ＭＳ 明朝"/>
        <family val="1"/>
        <charset val="128"/>
      </rPr>
      <t>【</t>
    </r>
    <r>
      <rPr>
        <sz val="12"/>
        <color rgb="FFFF0000"/>
        <rFont val="UD デジタル 教科書体 NP-B"/>
        <family val="1"/>
        <charset val="128"/>
      </rPr>
      <t>履行保証保険契約、公共事業履行保証証券</t>
    </r>
    <r>
      <rPr>
        <b/>
        <sz val="12"/>
        <color rgb="FFFF0000"/>
        <rFont val="UD デジタル 教科書体 NP-B"/>
        <family val="1"/>
        <charset val="128"/>
      </rPr>
      <t xml:space="preserve">
　</t>
    </r>
    <r>
      <rPr>
        <sz val="12"/>
        <color rgb="FFFF0000"/>
        <rFont val="UD デジタル 教科書体 NP-B"/>
        <family val="1"/>
        <charset val="128"/>
      </rPr>
      <t>（履行ボンド）の場合は</t>
    </r>
    <r>
      <rPr>
        <sz val="12"/>
        <color rgb="FFFF0000"/>
        <rFont val="ＭＳ 明朝"/>
        <family val="1"/>
        <charset val="128"/>
      </rPr>
      <t>［</t>
    </r>
    <r>
      <rPr>
        <sz val="12"/>
        <color rgb="FFFF0000"/>
        <rFont val="UD デジタル 教科書体 NP-B"/>
        <family val="1"/>
        <charset val="128"/>
      </rPr>
      <t>０（ゼロ）</t>
    </r>
    <r>
      <rPr>
        <sz val="12"/>
        <color rgb="FFFF0000"/>
        <rFont val="ＭＳ 明朝"/>
        <family val="1"/>
        <charset val="128"/>
      </rPr>
      <t>］を入力】
　【</t>
    </r>
    <r>
      <rPr>
        <u/>
        <sz val="12"/>
        <color rgb="FFFF0000"/>
        <rFont val="UD デジタル 教科書体 NP-B"/>
        <family val="1"/>
        <charset val="128"/>
      </rPr>
      <t>１０分の１でない場合はその金額</t>
    </r>
    <r>
      <rPr>
        <sz val="12"/>
        <color rgb="FFFF0000"/>
        <rFont val="ＭＳ 明朝"/>
        <family val="1"/>
        <charset val="128"/>
      </rPr>
      <t>を入力】</t>
    </r>
    <rPh sb="2" eb="4">
      <t>ツウジョウ</t>
    </rPh>
    <rPh sb="5" eb="7">
      <t>ニュウリョク</t>
    </rPh>
    <rPh sb="7" eb="9">
      <t>フヨウ</t>
    </rPh>
    <rPh sb="13" eb="15">
      <t>リコウ</t>
    </rPh>
    <rPh sb="15" eb="17">
      <t>ホショウ</t>
    </rPh>
    <rPh sb="17" eb="19">
      <t>ホケン</t>
    </rPh>
    <rPh sb="19" eb="21">
      <t>ケイヤク</t>
    </rPh>
    <rPh sb="22" eb="24">
      <t>コウキョウ</t>
    </rPh>
    <rPh sb="24" eb="26">
      <t>ジギョウ</t>
    </rPh>
    <rPh sb="26" eb="28">
      <t>リコウ</t>
    </rPh>
    <rPh sb="28" eb="30">
      <t>ホショウ</t>
    </rPh>
    <rPh sb="30" eb="32">
      <t>ショウケン</t>
    </rPh>
    <rPh sb="35" eb="37">
      <t>リコウ</t>
    </rPh>
    <rPh sb="42" eb="44">
      <t>バアイ</t>
    </rPh>
    <rPh sb="53" eb="55">
      <t>ニュウリョク</t>
    </rPh>
    <rPh sb="61" eb="62">
      <t>ブン</t>
    </rPh>
    <rPh sb="67" eb="69">
      <t>バアイ</t>
    </rPh>
    <rPh sb="72" eb="74">
      <t>キンガク</t>
    </rPh>
    <rPh sb="75" eb="77">
      <t>ニュウリョク</t>
    </rPh>
    <phoneticPr fontId="1"/>
  </si>
  <si>
    <t>建退共</t>
    <rPh sb="0" eb="3">
      <t>ケンタイキョウ</t>
    </rPh>
    <phoneticPr fontId="1"/>
  </si>
  <si>
    <t>　　仲裁手続によってなされる仲裁判断は、裁判上の確定判決と同一の効力を有し、</t>
    <phoneticPr fontId="2"/>
  </si>
  <si>
    <t>　たとえその仲裁判断の内容に不服があっても、その内容を裁判所で争うことは</t>
    <phoneticPr fontId="2"/>
  </si>
  <si>
    <t>　できない。</t>
    <phoneticPr fontId="7"/>
  </si>
  <si>
    <t>　当該都道府県審査会であるが、当事者の合意によって管轄審査会を定めることも</t>
    <phoneticPr fontId="2"/>
  </si>
  <si>
    <t>　できる。</t>
    <phoneticPr fontId="7"/>
  </si>
  <si>
    <t>　特別委員のうちから当事者が合意によって選定した者につき、審査会の会長が</t>
    <phoneticPr fontId="2"/>
  </si>
  <si>
    <t>　指名する。</t>
    <phoneticPr fontId="7"/>
  </si>
  <si>
    <t>　　仲裁合意とは、裁判所への訴訟に代えて、紛争の解決を仲裁人に委ねることを約</t>
    <phoneticPr fontId="2"/>
  </si>
  <si>
    <t>　する当事者間の契約である。</t>
    <phoneticPr fontId="2"/>
  </si>
  <si>
    <t>建退共【要・否】</t>
  </si>
  <si>
    <t>部分払の回数</t>
    <rPh sb="0" eb="2">
      <t>ブブン</t>
    </rPh>
    <rPh sb="1" eb="2">
      <t>チュウブ</t>
    </rPh>
    <rPh sb="2" eb="3">
      <t>バラ</t>
    </rPh>
    <rPh sb="4" eb="6">
      <t>カイスウ</t>
    </rPh>
    <phoneticPr fontId="1"/>
  </si>
  <si>
    <t>免　除</t>
    <rPh sb="0" eb="1">
      <t>メン</t>
    </rPh>
    <rPh sb="2" eb="3">
      <t>ジョ</t>
    </rPh>
    <phoneticPr fontId="7"/>
  </si>
  <si>
    <t>・建設工事</t>
    <rPh sb="1" eb="3">
      <t>ケンセツ</t>
    </rPh>
    <rPh sb="3" eb="5">
      <t>コウジ</t>
    </rPh>
    <phoneticPr fontId="7"/>
  </si>
  <si>
    <t>印紙税額</t>
    <rPh sb="0" eb="3">
      <t>インシゼイ</t>
    </rPh>
    <rPh sb="3" eb="4">
      <t>ガク</t>
    </rPh>
    <phoneticPr fontId="2"/>
  </si>
  <si>
    <t/>
  </si>
  <si>
    <t>建設工事
に係る
軽減措置</t>
    <rPh sb="0" eb="2">
      <t>ケンセツ</t>
    </rPh>
    <rPh sb="2" eb="4">
      <t>コウジ</t>
    </rPh>
    <rPh sb="6" eb="7">
      <t>カカ</t>
    </rPh>
    <rPh sb="9" eb="11">
      <t>ケイゲン</t>
    </rPh>
    <rPh sb="11" eb="13">
      <t>ソチ</t>
    </rPh>
    <phoneticPr fontId="7"/>
  </si>
  <si>
    <t>通常額</t>
    <rPh sb="0" eb="2">
      <t>ツウジョウ</t>
    </rPh>
    <rPh sb="2" eb="3">
      <t>ガク</t>
    </rPh>
    <phoneticPr fontId="7"/>
  </si>
  <si>
    <t>・業務委託</t>
    <rPh sb="1" eb="3">
      <t>ギョウム</t>
    </rPh>
    <rPh sb="3" eb="5">
      <t>イタク</t>
    </rPh>
    <phoneticPr fontId="7"/>
  </si>
  <si>
    <t>工事番号</t>
    <rPh sb="0" eb="2">
      <t>コウジ</t>
    </rPh>
    <rPh sb="2" eb="4">
      <t>バンゴウ</t>
    </rPh>
    <phoneticPr fontId="1"/>
  </si>
  <si>
    <t>(至)</t>
    <rPh sb="1" eb="2">
      <t>イタ</t>
    </rPh>
    <phoneticPr fontId="1"/>
  </si>
  <si>
    <t>令和●年度　国補道改　第１－１分０００１号</t>
    <rPh sb="0" eb="2">
      <t>レイワ</t>
    </rPh>
    <rPh sb="3" eb="5">
      <t>ネンド</t>
    </rPh>
    <rPh sb="6" eb="8">
      <t>コクホ</t>
    </rPh>
    <rPh sb="8" eb="10">
      <t>ドウカイ</t>
    </rPh>
    <rPh sb="11" eb="12">
      <t>ダイ</t>
    </rPh>
    <rPh sb="15" eb="16">
      <t>ブン</t>
    </rPh>
    <rPh sb="20" eb="21">
      <t>ゴウ</t>
    </rPh>
    <phoneticPr fontId="7"/>
  </si>
  <si>
    <t>道路改良工事</t>
    <rPh sb="0" eb="2">
      <t>ドウロ</t>
    </rPh>
    <rPh sb="2" eb="4">
      <t>カイリョウ</t>
    </rPh>
    <rPh sb="4" eb="6">
      <t>コウジ</t>
    </rPh>
    <phoneticPr fontId="7"/>
  </si>
  <si>
    <t>●●市●●町　地内</t>
    <rPh sb="2" eb="3">
      <t>シ</t>
    </rPh>
    <rPh sb="5" eb="6">
      <t>マチ</t>
    </rPh>
    <rPh sb="7" eb="8">
      <t>チ</t>
    </rPh>
    <rPh sb="8" eb="9">
      <t>ナイ</t>
    </rPh>
    <phoneticPr fontId="7"/>
  </si>
  <si>
    <t>余裕期間の場合着手日</t>
    <rPh sb="0" eb="2">
      <t>ヨユウ</t>
    </rPh>
    <rPh sb="2" eb="4">
      <t>キカン</t>
    </rPh>
    <rPh sb="5" eb="7">
      <t>バアイ</t>
    </rPh>
    <rPh sb="7" eb="9">
      <t>チャクシュ</t>
    </rPh>
    <rPh sb="9" eb="10">
      <t>ヒ</t>
    </rPh>
    <phoneticPr fontId="7"/>
  </si>
  <si>
    <t>工事名_1</t>
    <rPh sb="0" eb="2">
      <t>コウジ</t>
    </rPh>
    <rPh sb="2" eb="3">
      <t>メイ</t>
    </rPh>
    <phoneticPr fontId="1"/>
  </si>
  <si>
    <t>_2</t>
    <phoneticPr fontId="7"/>
  </si>
  <si>
    <t>一般県道●●線</t>
    <rPh sb="0" eb="2">
      <t>イッパン</t>
    </rPh>
    <rPh sb="2" eb="4">
      <t>ケンドウ</t>
    </rPh>
    <rPh sb="6" eb="7">
      <t>セン</t>
    </rPh>
    <phoneticPr fontId="7"/>
  </si>
  <si>
    <t>・日付の入力は英数字のみ
　［ r.6.7.8 ］や
　［ 2025/6/5 ］で結構です</t>
    <rPh sb="1" eb="3">
      <t>ヒヅケ</t>
    </rPh>
    <rPh sb="4" eb="6">
      <t>ニュウリョク</t>
    </rPh>
    <rPh sb="7" eb="10">
      <t>エイスウジ</t>
    </rPh>
    <rPh sb="8" eb="10">
      <t>スウジ</t>
    </rPh>
    <rPh sb="41" eb="43">
      <t>ケッコウ</t>
    </rPh>
    <phoneticPr fontId="7"/>
  </si>
  <si>
    <t>履行場所(自)</t>
    <rPh sb="0" eb="2">
      <t>リコウ</t>
    </rPh>
    <rPh sb="2" eb="4">
      <t>バショ</t>
    </rPh>
    <rPh sb="5" eb="6">
      <t>ジ</t>
    </rPh>
    <phoneticPr fontId="1"/>
  </si>
  <si>
    <t>知事名</t>
    <rPh sb="0" eb="2">
      <t>チジ</t>
    </rPh>
    <rPh sb="2" eb="3">
      <t>メイ</t>
    </rPh>
    <phoneticPr fontId="2"/>
  </si>
  <si>
    <t>一　見　勝　之</t>
    <rPh sb="0" eb="1">
      <t>イッ</t>
    </rPh>
    <rPh sb="2" eb="3">
      <t>ミ</t>
    </rPh>
    <rPh sb="4" eb="5">
      <t>マサル</t>
    </rPh>
    <rPh sb="6" eb="7">
      <t>ノ</t>
    </rPh>
    <phoneticPr fontId="7"/>
  </si>
  <si>
    <t>業務番号</t>
    <rPh sb="0" eb="2">
      <t>ギョウム</t>
    </rPh>
    <rPh sb="2" eb="4">
      <t>バンゴウ</t>
    </rPh>
    <phoneticPr fontId="1"/>
  </si>
  <si>
    <t>業務名_1</t>
    <rPh sb="0" eb="2">
      <t>ギョウム</t>
    </rPh>
    <rPh sb="2" eb="3">
      <t>メイ</t>
    </rPh>
    <phoneticPr fontId="1"/>
  </si>
  <si>
    <r>
      <rPr>
        <sz val="12"/>
        <color rgb="FFFF0000"/>
        <rFont val="UD デジタル 教科書体 NP-B"/>
        <family val="1"/>
        <charset val="128"/>
      </rPr>
      <t>←</t>
    </r>
    <r>
      <rPr>
        <sz val="12"/>
        <color rgb="FFFF0000"/>
        <rFont val="ＭＳ 明朝"/>
        <family val="1"/>
        <charset val="128"/>
      </rPr>
      <t>【入札公告・条件で加入</t>
    </r>
    <r>
      <rPr>
        <sz val="12"/>
        <color rgb="FFFF0000"/>
        <rFont val="UD デジタル 教科書体 NP-B"/>
        <family val="1"/>
        <charset val="128"/>
      </rPr>
      <t>要</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不要</t>
    </r>
    <r>
      <rPr>
        <sz val="12"/>
        <color rgb="FFFF0000"/>
        <rFont val="ＭＳ 明朝"/>
        <family val="1"/>
        <charset val="128"/>
      </rPr>
      <t>［</t>
    </r>
    <r>
      <rPr>
        <sz val="12"/>
        <color rgb="FFFF0000"/>
        <rFont val="UD デジタル 教科書体 NP-B"/>
        <family val="1"/>
        <charset val="128"/>
      </rPr>
      <t>０</t>
    </r>
    <r>
      <rPr>
        <sz val="12"/>
        <color rgb="FFFF0000"/>
        <rFont val="ＭＳ 明朝"/>
        <family val="1"/>
        <charset val="128"/>
      </rPr>
      <t>］】</t>
    </r>
    <rPh sb="2" eb="4">
      <t>ニュウサツ</t>
    </rPh>
    <rPh sb="4" eb="6">
      <t>コウコク</t>
    </rPh>
    <rPh sb="7" eb="9">
      <t>ジョウケン</t>
    </rPh>
    <rPh sb="10" eb="12">
      <t>カニュウ</t>
    </rPh>
    <rPh sb="12" eb="13">
      <t>ヨウ</t>
    </rPh>
    <rPh sb="17" eb="19">
      <t>フヨウ</t>
    </rPh>
    <phoneticPr fontId="1"/>
  </si>
  <si>
    <t>道路維持補修（単価契約）業務委託</t>
    <rPh sb="0" eb="2">
      <t>ドウロ</t>
    </rPh>
    <rPh sb="2" eb="4">
      <t>イジ</t>
    </rPh>
    <rPh sb="4" eb="6">
      <t>ホシュウ</t>
    </rPh>
    <rPh sb="7" eb="9">
      <t>タンカ</t>
    </rPh>
    <rPh sb="9" eb="11">
      <t>ケイヤク</t>
    </rPh>
    <rPh sb="12" eb="14">
      <t>ギョウム</t>
    </rPh>
    <rPh sb="14" eb="16">
      <t>イタク</t>
    </rPh>
    <phoneticPr fontId="7"/>
  </si>
  <si>
    <t>・除草で２回刈りの場合は部分払い可能</t>
    <rPh sb="1" eb="3">
      <t>ジョソウ</t>
    </rPh>
    <rPh sb="5" eb="6">
      <t>カイ</t>
    </rPh>
    <rPh sb="6" eb="7">
      <t>カ</t>
    </rPh>
    <rPh sb="9" eb="11">
      <t>バアイ</t>
    </rPh>
    <rPh sb="12" eb="14">
      <t>ブブン</t>
    </rPh>
    <rPh sb="14" eb="15">
      <t>バラ</t>
    </rPh>
    <rPh sb="16" eb="18">
      <t>カノウ</t>
    </rPh>
    <phoneticPr fontId="7"/>
  </si>
  <si>
    <t>道路維持修繕業務委託</t>
    <rPh sb="0" eb="2">
      <t>ドウロ</t>
    </rPh>
    <rPh sb="2" eb="4">
      <t>イジ</t>
    </rPh>
    <rPh sb="4" eb="6">
      <t>シュウゼン</t>
    </rPh>
    <rPh sb="6" eb="8">
      <t>ギョウム</t>
    </rPh>
    <rPh sb="8" eb="10">
      <t>イタク</t>
    </rPh>
    <phoneticPr fontId="7"/>
  </si>
  <si>
    <t>道路改良（詳細設計）業務委託</t>
    <rPh sb="0" eb="2">
      <t>ドウロ</t>
    </rPh>
    <rPh sb="2" eb="4">
      <t>カイリョウ</t>
    </rPh>
    <rPh sb="5" eb="7">
      <t>ショウサイ</t>
    </rPh>
    <rPh sb="7" eb="9">
      <t>セッケイ</t>
    </rPh>
    <rPh sb="10" eb="12">
      <t>ギョウム</t>
    </rPh>
    <rPh sb="12" eb="14">
      <t>イタク</t>
    </rPh>
    <phoneticPr fontId="7"/>
  </si>
  <si>
    <t>令和●年度　国補道改　第１－１分２００１号</t>
    <rPh sb="0" eb="2">
      <t>レイワ</t>
    </rPh>
    <rPh sb="3" eb="5">
      <t>ネンド</t>
    </rPh>
    <rPh sb="6" eb="8">
      <t>コクホ</t>
    </rPh>
    <rPh sb="8" eb="10">
      <t>ドウカイ</t>
    </rPh>
    <rPh sb="11" eb="12">
      <t>ダイ</t>
    </rPh>
    <rPh sb="15" eb="16">
      <t>ブン</t>
    </rPh>
    <rPh sb="20" eb="21">
      <t>ゴウ</t>
    </rPh>
    <phoneticPr fontId="7"/>
  </si>
  <si>
    <t>令和●年度　公共土木施設維管　第１－１分２００１号</t>
    <rPh sb="0" eb="2">
      <t>レイワ</t>
    </rPh>
    <rPh sb="3" eb="5">
      <t>ネンド</t>
    </rPh>
    <rPh sb="6" eb="8">
      <t>コウキョウ</t>
    </rPh>
    <rPh sb="8" eb="10">
      <t>ドボク</t>
    </rPh>
    <rPh sb="10" eb="12">
      <t>シセツ</t>
    </rPh>
    <rPh sb="13" eb="14">
      <t>カン</t>
    </rPh>
    <rPh sb="15" eb="16">
      <t>ダイ</t>
    </rPh>
    <rPh sb="19" eb="20">
      <t>ブン</t>
    </rPh>
    <rPh sb="24" eb="25">
      <t>ゴウ</t>
    </rPh>
    <phoneticPr fontId="7"/>
  </si>
  <si>
    <r>
      <rPr>
        <sz val="12"/>
        <color rgb="FFFF0000"/>
        <rFont val="UD デジタル 教科書体 NP-B"/>
        <family val="1"/>
        <charset val="128"/>
      </rPr>
      <t>←</t>
    </r>
    <r>
      <rPr>
        <sz val="12"/>
        <color rgb="FFFF0000"/>
        <rFont val="ＭＳ 明朝"/>
        <family val="1"/>
        <charset val="128"/>
      </rPr>
      <t>【発注者指定の回数または［０］を入力】</t>
    </r>
    <rPh sb="2" eb="5">
      <t>ハッチュウシャ</t>
    </rPh>
    <rPh sb="5" eb="7">
      <t>シテイ</t>
    </rPh>
    <rPh sb="8" eb="10">
      <t>カイスウ</t>
    </rPh>
    <rPh sb="17" eb="19">
      <t>ニュウリョク</t>
    </rPh>
    <phoneticPr fontId="1"/>
  </si>
  <si>
    <t>●●市　地内</t>
    <rPh sb="2" eb="3">
      <t>シ</t>
    </rPh>
    <rPh sb="4" eb="5">
      <t>チ</t>
    </rPh>
    <rPh sb="5" eb="6">
      <t>ナイ</t>
    </rPh>
    <phoneticPr fontId="7"/>
  </si>
  <si>
    <t>期間除外日</t>
    <rPh sb="0" eb="2">
      <t>キカン</t>
    </rPh>
    <rPh sb="2" eb="4">
      <t>ジョガイ</t>
    </rPh>
    <rPh sb="4" eb="5">
      <t>ビ</t>
    </rPh>
    <phoneticPr fontId="7"/>
  </si>
  <si>
    <t>期間除外日</t>
  </si>
  <si>
    <t>令和９年度</t>
    <rPh sb="0" eb="2">
      <t>レイワ</t>
    </rPh>
    <rPh sb="3" eb="5">
      <t>ネンド</t>
    </rPh>
    <phoneticPr fontId="13"/>
  </si>
  <si>
    <r>
      <t xml:space="preserve"> 収入印紙
</t>
    </r>
    <r>
      <rPr>
        <sz val="7"/>
        <color theme="1" tint="0.499984740745262"/>
        <rFont val="ＭＳ 明朝"/>
        <family val="1"/>
        <charset val="128"/>
      </rPr>
      <t>※書面の場合</t>
    </r>
    <rPh sb="1" eb="3">
      <t>シュウニュウ</t>
    </rPh>
    <rPh sb="3" eb="5">
      <t>インシ</t>
    </rPh>
    <rPh sb="7" eb="9">
      <t>ショメン</t>
    </rPh>
    <rPh sb="10" eb="12">
      <t>バアイ</t>
    </rPh>
    <phoneticPr fontId="7"/>
  </si>
  <si>
    <t>※以下は、押印を省略する場合のみ記載すること。</t>
    <rPh sb="1" eb="3">
      <t>イカ</t>
    </rPh>
    <rPh sb="5" eb="7">
      <t>オウイン</t>
    </rPh>
    <rPh sb="8" eb="10">
      <t>ショウリャク</t>
    </rPh>
    <rPh sb="12" eb="14">
      <t>バアイ</t>
    </rPh>
    <rPh sb="16" eb="18">
      <t>キサイ</t>
    </rPh>
    <phoneticPr fontId="7"/>
  </si>
  <si>
    <t>　ただし、電磁的記録に電子署名を行う場合は記載不用。</t>
    <rPh sb="5" eb="8">
      <t>デンジテキ</t>
    </rPh>
    <rPh sb="8" eb="10">
      <t>キロク</t>
    </rPh>
    <rPh sb="11" eb="13">
      <t>デンシ</t>
    </rPh>
    <rPh sb="13" eb="15">
      <t>ショメイ</t>
    </rPh>
    <rPh sb="16" eb="17">
      <t>オコナ</t>
    </rPh>
    <rPh sb="18" eb="20">
      <t>バアイ</t>
    </rPh>
    <rPh sb="21" eb="23">
      <t>キサイ</t>
    </rPh>
    <rPh sb="23" eb="25">
      <t>フヨウ</t>
    </rPh>
    <phoneticPr fontId="7"/>
  </si>
  <si>
    <t>（発注者連絡先）</t>
    <rPh sb="1" eb="4">
      <t>ハッチュウシャ</t>
    </rPh>
    <rPh sb="4" eb="7">
      <t>レンラクサキ</t>
    </rPh>
    <phoneticPr fontId="7"/>
  </si>
  <si>
    <t>本件責任者及び担当者：</t>
    <rPh sb="0" eb="2">
      <t>ホンケン</t>
    </rPh>
    <rPh sb="2" eb="4">
      <t>セキニン</t>
    </rPh>
    <rPh sb="4" eb="5">
      <t>シャ</t>
    </rPh>
    <rPh sb="5" eb="6">
      <t>オヨ</t>
    </rPh>
    <rPh sb="7" eb="10">
      <t>タントウシャ</t>
    </rPh>
    <phoneticPr fontId="7"/>
  </si>
  <si>
    <t>電話番号１：</t>
    <rPh sb="0" eb="2">
      <t>デンワ</t>
    </rPh>
    <rPh sb="2" eb="4">
      <t>バンゴウ</t>
    </rPh>
    <phoneticPr fontId="7"/>
  </si>
  <si>
    <t>電話番号２：</t>
    <rPh sb="0" eb="2">
      <t>デンワ</t>
    </rPh>
    <rPh sb="2" eb="4">
      <t>バンゴウ</t>
    </rPh>
    <phoneticPr fontId="7"/>
  </si>
  <si>
    <t>（受注者連絡先）</t>
    <rPh sb="1" eb="4">
      <t>ジュチュウシャ</t>
    </rPh>
    <rPh sb="4" eb="7">
      <t>レンラクサキ</t>
    </rPh>
    <phoneticPr fontId="7"/>
  </si>
  <si>
    <t>着手（契約）日</t>
    <rPh sb="0" eb="2">
      <t>チャクシュ</t>
    </rPh>
    <rPh sb="3" eb="5">
      <t>ケイヤク</t>
    </rPh>
    <rPh sb="6" eb="7">
      <t>ヒ</t>
    </rPh>
    <phoneticPr fontId="7"/>
  </si>
  <si>
    <t>※ 契約日が着手日と異なる場合の</t>
    <rPh sb="2" eb="5">
      <t>ケイヤクビ</t>
    </rPh>
    <rPh sb="6" eb="8">
      <t>チャクシュ</t>
    </rPh>
    <rPh sb="8" eb="9">
      <t>ビ</t>
    </rPh>
    <rPh sb="10" eb="11">
      <t>コト</t>
    </rPh>
    <rPh sb="13" eb="15">
      <t>バアイ</t>
    </rPh>
    <phoneticPr fontId="7"/>
  </si>
  <si>
    <r>
      <t>契約日</t>
    </r>
    <r>
      <rPr>
        <sz val="10"/>
        <rFont val="ＭＳ 明朝"/>
        <family val="1"/>
        <charset val="128"/>
      </rPr>
      <t>(※通常は空欄)</t>
    </r>
    <rPh sb="0" eb="3">
      <t>ケイヤクビ</t>
    </rPh>
    <rPh sb="5" eb="7">
      <t>ツウジョウ</t>
    </rPh>
    <rPh sb="8" eb="10">
      <t>クウラン</t>
    </rPh>
    <phoneticPr fontId="7"/>
  </si>
  <si>
    <t>・前金払い基準</t>
    <rPh sb="1" eb="3">
      <t>マエキン</t>
    </rPh>
    <rPh sb="3" eb="4">
      <t>ハラ</t>
    </rPh>
    <rPh sb="5" eb="7">
      <t>キジュン</t>
    </rPh>
    <phoneticPr fontId="7"/>
  </si>
  <si>
    <t>以上は前金払い可能</t>
    <rPh sb="0" eb="2">
      <t>イジョウ</t>
    </rPh>
    <rPh sb="3" eb="5">
      <t>マエキン</t>
    </rPh>
    <rPh sb="5" eb="6">
      <t>ハラ</t>
    </rPh>
    <rPh sb="7" eb="9">
      <t>カノウ</t>
    </rPh>
    <phoneticPr fontId="7"/>
  </si>
  <si>
    <t>・契約保証免除基準</t>
    <rPh sb="1" eb="3">
      <t>ケイヤク</t>
    </rPh>
    <rPh sb="3" eb="5">
      <t>ホショウ</t>
    </rPh>
    <rPh sb="5" eb="7">
      <t>メンジョ</t>
    </rPh>
    <rPh sb="7" eb="9">
      <t>キジュン</t>
    </rPh>
    <phoneticPr fontId="7"/>
  </si>
  <si>
    <t>以下は免除（建設工事、除草・点検業務委託）</t>
    <rPh sb="0" eb="2">
      <t>イカ</t>
    </rPh>
    <rPh sb="3" eb="5">
      <t>メンジョ</t>
    </rPh>
    <rPh sb="6" eb="10">
      <t>ケンセツコウジ</t>
    </rPh>
    <rPh sb="11" eb="13">
      <t>ジョソウ</t>
    </rPh>
    <rPh sb="14" eb="16">
      <t>テンケン</t>
    </rPh>
    <rPh sb="16" eb="18">
      <t>ギョウム</t>
    </rPh>
    <rPh sb="18" eb="20">
      <t>イタク</t>
    </rPh>
    <phoneticPr fontId="7"/>
  </si>
  <si>
    <t>以下は免除（設計・測量等業務委託）</t>
    <rPh sb="0" eb="2">
      <t>イカ</t>
    </rPh>
    <rPh sb="3" eb="5">
      <t>メンジョ</t>
    </rPh>
    <rPh sb="6" eb="8">
      <t>セッケイ</t>
    </rPh>
    <rPh sb="9" eb="11">
      <t>ソクリョウ</t>
    </rPh>
    <rPh sb="11" eb="12">
      <t>トウ</t>
    </rPh>
    <rPh sb="12" eb="14">
      <t>ギョウム</t>
    </rPh>
    <rPh sb="14" eb="16">
      <t>イタク</t>
    </rPh>
    <phoneticPr fontId="7"/>
  </si>
  <si>
    <t>以下は履行実績により免除</t>
    <rPh sb="0" eb="2">
      <t>イカ</t>
    </rPh>
    <rPh sb="3" eb="5">
      <t>リコウ</t>
    </rPh>
    <rPh sb="5" eb="7">
      <t>ジッセキ</t>
    </rPh>
    <rPh sb="10" eb="12">
      <t>メンジョ</t>
    </rPh>
    <phoneticPr fontId="7"/>
  </si>
  <si>
    <t>※書面の場合は押印</t>
    <rPh sb="1" eb="3">
      <t>ショメン</t>
    </rPh>
    <rPh sb="4" eb="6">
      <t>バアイ</t>
    </rPh>
    <rPh sb="7" eb="9">
      <t>オウイン</t>
    </rPh>
    <phoneticPr fontId="7"/>
  </si>
  <si>
    <r>
      <t>以上</t>
    </r>
    <r>
      <rPr>
        <sz val="11"/>
        <color rgb="FFFF0000"/>
        <rFont val="UD デジタル 教科書体 NK-R"/>
        <family val="1"/>
        <charset val="128"/>
      </rPr>
      <t>（※公告別表で加入を求めている場合）</t>
    </r>
    <rPh sb="0" eb="2">
      <t>イジョウ</t>
    </rPh>
    <rPh sb="4" eb="6">
      <t>コウコク</t>
    </rPh>
    <rPh sb="6" eb="8">
      <t>ベッピョウ</t>
    </rPh>
    <rPh sb="9" eb="11">
      <t>カニュウ</t>
    </rPh>
    <rPh sb="12" eb="13">
      <t>モト</t>
    </rPh>
    <rPh sb="17" eb="19">
      <t>バアイ</t>
    </rPh>
    <phoneticPr fontId="7"/>
  </si>
  <si>
    <r>
      <t>・上限額は各年度ごとに
前払金：４０％、中間前払金20%です
・計算済みの[前払金]及び[中間前払金]額は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・希望する場合は上書き入力してください</t>
    </r>
    <rPh sb="32" eb="34">
      <t>ケイサン</t>
    </rPh>
    <rPh sb="34" eb="35">
      <t>ズ</t>
    </rPh>
    <rPh sb="39" eb="40">
      <t>ハラ</t>
    </rPh>
    <rPh sb="42" eb="43">
      <t>オヨ</t>
    </rPh>
    <rPh sb="48" eb="49">
      <t>ハラ</t>
    </rPh>
    <rPh sb="53" eb="55">
      <t>マンエン</t>
    </rPh>
    <rPh sb="55" eb="57">
      <t>ミマン</t>
    </rPh>
    <rPh sb="57" eb="58">
      <t>キ</t>
    </rPh>
    <rPh sb="59" eb="60">
      <t>ス</t>
    </rPh>
    <rPh sb="61" eb="62">
      <t>ガク</t>
    </rPh>
    <rPh sb="71" eb="73">
      <t>キボウ</t>
    </rPh>
    <rPh sb="75" eb="77">
      <t>バアイ</t>
    </rPh>
    <rPh sb="78" eb="80">
      <t>ウワガ</t>
    </rPh>
    <rPh sb="81" eb="83">
      <t>ニュウリョク</t>
    </rPh>
    <phoneticPr fontId="2"/>
  </si>
  <si>
    <r>
      <t>・上限額は前払金：４０％、中間前払金20%です
・計算済みの[前払金]及び[中間前払金]額は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・希望する場合は上書き入力してください</t>
    </r>
    <rPh sb="25" eb="27">
      <t>ケイサン</t>
    </rPh>
    <rPh sb="27" eb="28">
      <t>ズ</t>
    </rPh>
    <rPh sb="32" eb="33">
      <t>ハラ</t>
    </rPh>
    <rPh sb="35" eb="36">
      <t>オヨ</t>
    </rPh>
    <rPh sb="41" eb="42">
      <t>ハラ</t>
    </rPh>
    <rPh sb="46" eb="48">
      <t>マンエン</t>
    </rPh>
    <rPh sb="48" eb="50">
      <t>ミマン</t>
    </rPh>
    <rPh sb="50" eb="51">
      <t>キ</t>
    </rPh>
    <rPh sb="52" eb="53">
      <t>ス</t>
    </rPh>
    <rPh sb="54" eb="55">
      <t>ガク</t>
    </rPh>
    <rPh sb="63" eb="65">
      <t>キボウ</t>
    </rPh>
    <rPh sb="67" eb="69">
      <t>バアイ</t>
    </rPh>
    <rPh sb="70" eb="72">
      <t>ウワガ</t>
    </rPh>
    <rPh sb="73" eb="75">
      <t>ニュウリョク</t>
    </rPh>
    <phoneticPr fontId="2"/>
  </si>
  <si>
    <r>
      <t>・上限額は契約金額の3０％です
・計算済みの[前払金]額は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・希望する場合は上書き入力してください</t>
    </r>
    <rPh sb="17" eb="19">
      <t>ケイサン</t>
    </rPh>
    <rPh sb="19" eb="20">
      <t>ズ</t>
    </rPh>
    <rPh sb="24" eb="25">
      <t>ハラ</t>
    </rPh>
    <rPh sb="29" eb="31">
      <t>マンエン</t>
    </rPh>
    <rPh sb="31" eb="33">
      <t>ミマン</t>
    </rPh>
    <rPh sb="33" eb="34">
      <t>キ</t>
    </rPh>
    <rPh sb="35" eb="36">
      <t>ス</t>
    </rPh>
    <rPh sb="37" eb="38">
      <t>ガク</t>
    </rPh>
    <rPh sb="46" eb="48">
      <t>キボウ</t>
    </rPh>
    <rPh sb="50" eb="52">
      <t>バアイ</t>
    </rPh>
    <rPh sb="53" eb="55">
      <t>ウワガ</t>
    </rPh>
    <rPh sb="56" eb="58">
      <t>ニュウリョク</t>
    </rPh>
    <phoneticPr fontId="2"/>
  </si>
  <si>
    <r>
      <t>・上限額は各年度ごとに3０％です
・計算済みの[前払金]額は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・希望する場合は上書き入力してください</t>
    </r>
    <rPh sb="18" eb="20">
      <t>ケイサン</t>
    </rPh>
    <rPh sb="20" eb="21">
      <t>ズ</t>
    </rPh>
    <rPh sb="25" eb="26">
      <t>ハラ</t>
    </rPh>
    <rPh sb="30" eb="32">
      <t>マンエン</t>
    </rPh>
    <rPh sb="32" eb="34">
      <t>ミマン</t>
    </rPh>
    <rPh sb="34" eb="35">
      <t>キ</t>
    </rPh>
    <rPh sb="36" eb="37">
      <t>ス</t>
    </rPh>
    <rPh sb="38" eb="39">
      <t>ガク</t>
    </rPh>
    <rPh sb="48" eb="50">
      <t>キボウ</t>
    </rPh>
    <rPh sb="52" eb="54">
      <t>バアイ</t>
    </rPh>
    <rPh sb="55" eb="57">
      <t>ウワガ</t>
    </rPh>
    <rPh sb="58" eb="60">
      <t>ニュウリョク</t>
    </rPh>
    <phoneticPr fontId="2"/>
  </si>
  <si>
    <r>
      <t>・上限額は前払金：４０％、中間前払金20%です。ただし年割額を上限とし、残額は次年度となります
・計算済みの[前払金]及び[中間前払金]額は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・希望する場合は上書き入力してください</t>
    </r>
    <rPh sb="49" eb="51">
      <t>ケイサン</t>
    </rPh>
    <rPh sb="51" eb="52">
      <t>ズ</t>
    </rPh>
    <rPh sb="56" eb="57">
      <t>ハラ</t>
    </rPh>
    <rPh sb="59" eb="60">
      <t>オヨ</t>
    </rPh>
    <rPh sb="65" eb="66">
      <t>ハラ</t>
    </rPh>
    <rPh sb="70" eb="72">
      <t>マンエン</t>
    </rPh>
    <rPh sb="72" eb="74">
      <t>ミマン</t>
    </rPh>
    <rPh sb="74" eb="75">
      <t>キ</t>
    </rPh>
    <rPh sb="76" eb="77">
      <t>ス</t>
    </rPh>
    <rPh sb="78" eb="79">
      <t>ガク</t>
    </rPh>
    <rPh sb="87" eb="89">
      <t>キボウ</t>
    </rPh>
    <rPh sb="91" eb="93">
      <t>バアイ</t>
    </rPh>
    <rPh sb="94" eb="96">
      <t>ウワガ</t>
    </rPh>
    <rPh sb="97" eb="99">
      <t>ニュウリョク</t>
    </rPh>
    <phoneticPr fontId="2"/>
  </si>
  <si>
    <t>R0801</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</si>
</sst>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176" formatCode="[DBNum1][$-411]General"/>
    <numFmt numFmtId="177" formatCode="[DBNum3]&quot;令和&quot;#&quot;年度&quot;"/>
    <numFmt numFmtId="178" formatCode="[$-411]ge\.m\.d;@"/>
    <numFmt numFmtId="179" formatCode="m&quot;月&quot;d&quot;日&quot;;@"/>
    <numFmt numFmtId="180" formatCode="[DBNum3]ggge&quot;年&quot;m&quot;月&quot;d&quot;日&quot;"/>
    <numFmt numFmtId="181" formatCode="#,##0_ ;[Red]\-#,##0\ "/>
    <numFmt numFmtId="182" formatCode="\(General\)&quot;  &quot;"/>
    <numFmt numFmtId="183" formatCode="#,##0_ "/>
    <numFmt numFmtId="184" formatCode="#,##0_);[Red]\(#,##0\)"/>
  </numFmts>
  <fonts count="42">
    <font>
      <sz val="12"/>
      <name val="ＭＳ 明朝"/>
      <family val="1"/>
      <charset val="128"/>
    </font>
    <font>
      <sz val="11"/>
      <name val="ＭＳ ゴシック"/>
      <family val="3"/>
      <charset val="128"/>
    </font>
    <font>
      <sz val="6"/>
      <name val="ＭＳ ゴシック"/>
      <family val="3"/>
      <charset val="128"/>
    </font>
    <font>
      <sz val="10"/>
      <name val="ＭＳ ゴシック"/>
      <family val="3"/>
      <charset val="128"/>
    </font>
    <font>
      <sz val="18"/>
      <name val="ＭＳ 明朝"/>
      <family val="1"/>
      <charset val="128"/>
    </font>
    <font>
      <sz val="16"/>
      <name val="ＭＳ 明朝"/>
      <family val="1"/>
      <charset val="128"/>
    </font>
    <font>
      <sz val="9"/>
      <name val="ＭＳ 明朝"/>
      <family val="1"/>
      <charset val="128"/>
    </font>
    <font>
      <sz val="6"/>
      <name val="ＭＳ 明朝"/>
      <family val="1"/>
      <charset val="128"/>
    </font>
    <font>
      <sz val="10"/>
      <name val="ＭＳ 明朝"/>
      <family val="1"/>
      <charset val="128"/>
    </font>
    <font>
      <sz val="9"/>
      <name val="UD デジタル 教科書体 NK-R"/>
      <family val="1"/>
      <charset val="128"/>
    </font>
    <font>
      <sz val="8"/>
      <name val="UD デジタル 教科書体 NK-R"/>
      <family val="1"/>
      <charset val="128"/>
    </font>
    <font>
      <sz val="12"/>
      <name val="UD デジタル 教科書体 NP-B"/>
      <family val="1"/>
      <charset val="128"/>
    </font>
    <font>
      <sz val="12"/>
      <name val="BIZ UDPゴシック"/>
      <family val="3"/>
      <charset val="128"/>
    </font>
    <font>
      <sz val="6"/>
      <name val="ＭＳ Ｐゴシック"/>
      <family val="3"/>
      <charset val="128"/>
    </font>
    <font>
      <sz val="16"/>
      <name val="ＭＳ Ｐゴシック"/>
      <family val="3"/>
      <charset val="128"/>
    </font>
    <font>
      <sz val="11"/>
      <name val="UD デジタル 教科書体 NP-R"/>
      <family val="1"/>
      <charset val="128"/>
    </font>
    <font>
      <sz val="12"/>
      <name val="ＭＳ Ｐ明朝"/>
      <family val="1"/>
      <charset val="128"/>
    </font>
    <font>
      <sz val="12"/>
      <name val="UD デジタル 教科書体 NP-R"/>
      <family val="1"/>
      <charset val="128"/>
    </font>
    <font>
      <sz val="12"/>
      <name val="ＭＳ ゴシック"/>
      <family val="3"/>
      <charset val="128"/>
    </font>
    <font>
      <sz val="14"/>
      <name val="UD デジタル 教科書体 NP-R"/>
      <family val="1"/>
      <charset val="128"/>
    </font>
    <font>
      <sz val="12"/>
      <color rgb="FFFF0000"/>
      <name val="BIZ UDPゴシック"/>
      <family val="3"/>
      <charset val="128"/>
    </font>
    <font>
      <sz val="12"/>
      <color rgb="FFFF0000"/>
      <name val="ＭＳ 明朝"/>
      <family val="1"/>
      <charset val="128"/>
    </font>
    <font>
      <sz val="14"/>
      <name val="ＭＳ 明朝"/>
      <family val="1"/>
      <charset val="128"/>
    </font>
    <font>
      <sz val="11"/>
      <color rgb="FFFF0000"/>
      <name val="UD デジタル 教科書体 NK-R"/>
      <family val="1"/>
      <charset val="128"/>
    </font>
    <font>
      <sz val="12"/>
      <color rgb="FFFF0000"/>
      <name val="UD デジタル 教科書体 NP-B"/>
      <family val="1"/>
      <charset val="128"/>
    </font>
    <font>
      <sz val="12"/>
      <color rgb="FFFF0000"/>
      <name val="UD デジタル 教科書体 NK-R"/>
      <family val="1"/>
      <charset val="128"/>
    </font>
    <font>
      <b/>
      <sz val="12"/>
      <name val="ＭＳ 明朝"/>
      <family val="1"/>
      <charset val="128"/>
    </font>
    <font>
      <u val="double"/>
      <sz val="11"/>
      <color rgb="FFFF0000"/>
      <name val="UD デジタル 教科書体 NK-R"/>
      <family val="1"/>
      <charset val="128"/>
    </font>
    <font>
      <sz val="16"/>
      <color rgb="FFFF0000"/>
      <name val="UD デジタル 教科書体 NK-R"/>
      <family val="1"/>
      <charset val="128"/>
    </font>
    <font>
      <sz val="10"/>
      <name val="HGｺﾞｼｯｸM"/>
      <family val="3"/>
      <charset val="128"/>
    </font>
    <font>
      <sz val="13"/>
      <name val="ＭＳ 明朝"/>
      <family val="1"/>
      <charset val="128"/>
    </font>
    <font>
      <sz val="15"/>
      <name val="ＭＳ 明朝"/>
      <family val="1"/>
      <charset val="128"/>
    </font>
    <font>
      <sz val="22"/>
      <name val="ＭＳ 明朝"/>
      <family val="1"/>
      <charset val="128"/>
    </font>
    <font>
      <sz val="12"/>
      <color theme="3"/>
      <name val="ＭＳ 明朝"/>
      <family val="1"/>
      <charset val="128"/>
    </font>
    <font>
      <b/>
      <sz val="12"/>
      <color rgb="FFFF0000"/>
      <name val="UD デジタル 教科書体 NP-B"/>
      <family val="1"/>
      <charset val="128"/>
    </font>
    <font>
      <u/>
      <sz val="12"/>
      <color rgb="FFFF0000"/>
      <name val="UD デジタル 教科書体 NP-B"/>
      <family val="1"/>
      <charset val="128"/>
    </font>
    <font>
      <sz val="9"/>
      <color theme="1" tint="0.499984740745262"/>
      <name val="ＭＳ 明朝"/>
      <family val="1"/>
      <charset val="128"/>
    </font>
    <font>
      <sz val="10"/>
      <color theme="1" tint="0.499984740745262"/>
      <name val="UD デジタル 教科書体 N-R"/>
      <family val="1"/>
      <charset val="128"/>
    </font>
    <font>
      <sz val="10"/>
      <color theme="1" tint="0.34998626667073579"/>
      <name val="BIZ UDPゴシック"/>
      <family val="3"/>
      <charset val="128"/>
    </font>
    <font>
      <sz val="10.5"/>
      <name val="ＭＳ 明朝"/>
      <family val="1"/>
      <charset val="128"/>
    </font>
    <font>
      <sz val="7"/>
      <color theme="1" tint="0.499984740745262"/>
      <name val="ＭＳ 明朝"/>
      <family val="1"/>
      <charset val="128"/>
    </font>
    <font>
      <sz val="8"/>
      <name val="ＭＳ 明朝"/>
      <family val="1"/>
      <charset val="128"/>
    </font>
  </fonts>
  <fills count="10">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CC"/>
        <bgColor indexed="64"/>
      </patternFill>
    </fill>
  </fills>
  <borders count="8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style="hair">
        <color indexed="64"/>
      </right>
      <top style="thin">
        <color indexed="64"/>
      </top>
      <bottom style="hair">
        <color indexed="64"/>
      </bottom>
      <diagonal/>
    </border>
    <border>
      <left style="hair">
        <color indexed="64"/>
      </left>
      <right style="mediumDashed">
        <color auto="1"/>
      </right>
      <top style="thin">
        <color indexed="64"/>
      </top>
      <bottom style="hair">
        <color indexed="64"/>
      </bottom>
      <diagonal/>
    </border>
    <border>
      <left style="mediumDashed">
        <color auto="1"/>
      </left>
      <right style="hair">
        <color indexed="64"/>
      </right>
      <top style="hair">
        <color indexed="64"/>
      </top>
      <bottom style="hair">
        <color indexed="64"/>
      </bottom>
      <diagonal/>
    </border>
    <border>
      <left style="hair">
        <color indexed="64"/>
      </left>
      <right style="mediumDashed">
        <color auto="1"/>
      </right>
      <top style="hair">
        <color indexed="64"/>
      </top>
      <bottom style="hair">
        <color indexed="64"/>
      </bottom>
      <diagonal/>
    </border>
    <border>
      <left style="mediumDashed">
        <color auto="1"/>
      </left>
      <right style="hair">
        <color indexed="64"/>
      </right>
      <top style="hair">
        <color indexed="64"/>
      </top>
      <bottom style="thin">
        <color indexed="64"/>
      </bottom>
      <diagonal/>
    </border>
    <border>
      <left style="hair">
        <color indexed="64"/>
      </left>
      <right style="mediumDashed">
        <color auto="1"/>
      </right>
      <top style="hair">
        <color indexed="64"/>
      </top>
      <bottom style="thin">
        <color indexed="64"/>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mediumDashed">
        <color auto="1"/>
      </right>
      <top/>
      <bottom/>
      <diagonal/>
    </border>
    <border>
      <left style="mediumDashed">
        <color auto="1"/>
      </left>
      <right style="hair">
        <color indexed="64"/>
      </right>
      <top style="hair">
        <color indexed="64"/>
      </top>
      <bottom style="dashed">
        <color auto="1"/>
      </bottom>
      <diagonal/>
    </border>
    <border>
      <left style="hair">
        <color indexed="64"/>
      </left>
      <right style="mediumDashed">
        <color auto="1"/>
      </right>
      <top style="hair">
        <color indexed="64"/>
      </top>
      <bottom style="dashed">
        <color auto="1"/>
      </bottom>
      <diagonal/>
    </border>
    <border>
      <left/>
      <right style="mediumDashed">
        <color auto="1"/>
      </right>
      <top/>
      <bottom style="thin">
        <color auto="1"/>
      </bottom>
      <diagonal/>
    </border>
    <border>
      <left style="mediumDashed">
        <color auto="1"/>
      </left>
      <right style="hair">
        <color indexed="64"/>
      </right>
      <top style="dashed">
        <color auto="1"/>
      </top>
      <bottom style="thin">
        <color auto="1"/>
      </bottom>
      <diagonal/>
    </border>
    <border>
      <left style="hair">
        <color indexed="64"/>
      </left>
      <right style="mediumDashed">
        <color auto="1"/>
      </right>
      <top style="dashed">
        <color auto="1"/>
      </top>
      <bottom style="thin">
        <color auto="1"/>
      </bottom>
      <diagonal/>
    </border>
    <border>
      <left style="mediumDashDot">
        <color rgb="FFFF0000"/>
      </left>
      <right/>
      <top style="mediumDashDot">
        <color rgb="FFFF0000"/>
      </top>
      <bottom style="mediumDashDot">
        <color rgb="FFFF0000"/>
      </bottom>
      <diagonal/>
    </border>
    <border>
      <left/>
      <right/>
      <top style="mediumDashDot">
        <color rgb="FFFF0000"/>
      </top>
      <bottom style="mediumDashDot">
        <color rgb="FFFF0000"/>
      </bottom>
      <diagonal/>
    </border>
    <border>
      <left/>
      <right style="mediumDashDot">
        <color rgb="FFFF0000"/>
      </right>
      <top style="mediumDashDot">
        <color rgb="FFFF0000"/>
      </top>
      <bottom style="mediumDashDot">
        <color rgb="FFFF0000"/>
      </bottom>
      <diagonal/>
    </border>
    <border>
      <left style="thick">
        <color rgb="FFFF0000"/>
      </left>
      <right style="thick">
        <color rgb="FFFF0000"/>
      </right>
      <top style="thick">
        <color rgb="FFFF0000"/>
      </top>
      <bottom style="thick">
        <color rgb="FFFF0000"/>
      </bottom>
      <diagonal/>
    </border>
    <border>
      <left style="thin">
        <color theme="3"/>
      </left>
      <right/>
      <top style="thin">
        <color theme="3"/>
      </top>
      <bottom style="thin">
        <color theme="3"/>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hair">
        <color rgb="FFFF0000"/>
      </bottom>
      <diagonal/>
    </border>
    <border>
      <left/>
      <right/>
      <top style="thick">
        <color rgb="FFFF0000"/>
      </top>
      <bottom style="hair">
        <color rgb="FFFF0000"/>
      </bottom>
      <diagonal/>
    </border>
    <border>
      <left/>
      <right style="thick">
        <color rgb="FFFF0000"/>
      </right>
      <top style="thick">
        <color rgb="FFFF0000"/>
      </top>
      <bottom style="hair">
        <color rgb="FFFF0000"/>
      </bottom>
      <diagonal/>
    </border>
    <border>
      <left style="thick">
        <color rgb="FFFF0000"/>
      </left>
      <right/>
      <top style="hair">
        <color rgb="FFFF0000"/>
      </top>
      <bottom style="thick">
        <color rgb="FFFF0000"/>
      </bottom>
      <diagonal/>
    </border>
    <border>
      <left/>
      <right/>
      <top style="hair">
        <color rgb="FFFF0000"/>
      </top>
      <bottom style="thick">
        <color rgb="FFFF0000"/>
      </bottom>
      <diagonal/>
    </border>
    <border>
      <left/>
      <right style="thick">
        <color rgb="FFFF0000"/>
      </right>
      <top style="hair">
        <color rgb="FFFF0000"/>
      </top>
      <bottom style="thick">
        <color rgb="FFFF0000"/>
      </bottom>
      <diagonal/>
    </border>
    <border>
      <left/>
      <right style="thin">
        <color rgb="FFFF0000"/>
      </right>
      <top/>
      <bottom style="thin">
        <color rgb="FFFF0000"/>
      </bottom>
      <diagonal/>
    </border>
    <border>
      <left style="thin">
        <color rgb="FFFF0000"/>
      </left>
      <right/>
      <top/>
      <bottom/>
      <diagonal/>
    </border>
    <border>
      <left/>
      <right style="thin">
        <color theme="3"/>
      </right>
      <top style="thin">
        <color theme="3"/>
      </top>
      <bottom style="thin">
        <color theme="3"/>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Dashed">
        <color auto="1"/>
      </left>
      <right style="hair">
        <color indexed="64"/>
      </right>
      <top/>
      <bottom style="hair">
        <color indexed="64"/>
      </bottom>
      <diagonal/>
    </border>
    <border>
      <left style="hair">
        <color indexed="64"/>
      </left>
      <right style="mediumDashed">
        <color auto="1"/>
      </right>
      <top/>
      <bottom style="hair">
        <color indexed="64"/>
      </bottom>
      <diagonal/>
    </border>
    <border>
      <left style="mediumDashed">
        <color auto="1"/>
      </left>
      <right style="hair">
        <color indexed="64"/>
      </right>
      <top style="hair">
        <color indexed="64"/>
      </top>
      <bottom/>
      <diagonal/>
    </border>
    <border>
      <left style="hair">
        <color indexed="64"/>
      </left>
      <right style="mediumDashed">
        <color auto="1"/>
      </right>
      <top style="hair">
        <color indexed="64"/>
      </top>
      <bottom/>
      <diagonal/>
    </border>
    <border>
      <left style="thin">
        <color rgb="FFFF0000"/>
      </left>
      <right style="medium">
        <color rgb="FFFF0000"/>
      </right>
      <top style="thin">
        <color rgb="FFFF0000"/>
      </top>
      <bottom style="thin">
        <color rgb="FFFF0000"/>
      </bottom>
      <diagonal/>
    </border>
    <border>
      <left style="thin">
        <color rgb="FFFF0000"/>
      </left>
      <right style="thin">
        <color rgb="FFFF0000"/>
      </right>
      <top style="thin">
        <color rgb="FFFF0000"/>
      </top>
      <bottom style="hair">
        <color rgb="FFFF0000"/>
      </bottom>
      <diagonal/>
    </border>
    <border>
      <left style="thin">
        <color rgb="FFFF0000"/>
      </left>
      <right style="thin">
        <color rgb="FFFF0000"/>
      </right>
      <top style="hair">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69">
    <xf numFmtId="0" fontId="0" fillId="0" borderId="0" xfId="0">
      <alignment vertical="center"/>
    </xf>
    <xf numFmtId="0" fontId="0" fillId="0" borderId="1" xfId="0" applyBorder="1">
      <alignment vertical="center"/>
    </xf>
    <xf numFmtId="176" fontId="0" fillId="0" borderId="1" xfId="0" applyNumberFormat="1" applyBorder="1">
      <alignment vertical="center"/>
    </xf>
    <xf numFmtId="176" fontId="0" fillId="0" borderId="3" xfId="0" applyNumberFormat="1" applyBorder="1">
      <alignment vertical="center"/>
    </xf>
    <xf numFmtId="0" fontId="0" fillId="0" borderId="2" xfId="0" applyBorder="1">
      <alignment vertical="center"/>
    </xf>
    <xf numFmtId="0" fontId="0" fillId="0" borderId="5" xfId="0" applyBorder="1">
      <alignment vertical="center"/>
    </xf>
    <xf numFmtId="0" fontId="1" fillId="0" borderId="0" xfId="2" applyAlignment="1">
      <alignment horizontal="center" vertical="center"/>
    </xf>
    <xf numFmtId="178" fontId="1" fillId="0" borderId="0" xfId="2" applyNumberFormat="1">
      <alignment vertical="center"/>
    </xf>
    <xf numFmtId="0" fontId="1" fillId="0" borderId="0" xfId="2">
      <alignment vertical="center"/>
    </xf>
    <xf numFmtId="0" fontId="15" fillId="5" borderId="9" xfId="0" applyFont="1" applyFill="1" applyBorder="1">
      <alignment vertical="center"/>
    </xf>
    <xf numFmtId="179" fontId="15" fillId="5" borderId="13" xfId="0" applyNumberFormat="1" applyFont="1" applyFill="1" applyBorder="1" applyAlignment="1">
      <alignment horizontal="left" vertical="center"/>
    </xf>
    <xf numFmtId="0" fontId="15" fillId="5" borderId="11" xfId="0" applyFont="1" applyFill="1" applyBorder="1">
      <alignment vertical="center"/>
    </xf>
    <xf numFmtId="179" fontId="15" fillId="5" borderId="14" xfId="0" applyNumberFormat="1" applyFont="1" applyFill="1" applyBorder="1" applyAlignment="1">
      <alignment horizontal="left" vertical="center"/>
    </xf>
    <xf numFmtId="0" fontId="15" fillId="5" borderId="15" xfId="0" applyFont="1" applyFill="1" applyBorder="1">
      <alignment vertical="center"/>
    </xf>
    <xf numFmtId="179" fontId="15" fillId="5" borderId="17" xfId="0" applyNumberFormat="1" applyFont="1" applyFill="1" applyBorder="1" applyAlignment="1">
      <alignment horizontal="left" vertical="center"/>
    </xf>
    <xf numFmtId="0" fontId="1" fillId="0" borderId="22" xfId="2" applyBorder="1">
      <alignment vertical="center"/>
    </xf>
    <xf numFmtId="0" fontId="1" fillId="0" borderId="24" xfId="2" applyBorder="1">
      <alignment vertical="center"/>
    </xf>
    <xf numFmtId="0" fontId="1" fillId="4" borderId="24" xfId="2" applyFill="1" applyBorder="1">
      <alignment vertical="center"/>
    </xf>
    <xf numFmtId="0" fontId="1" fillId="4" borderId="26" xfId="2" applyFill="1" applyBorder="1">
      <alignment vertical="center"/>
    </xf>
    <xf numFmtId="178" fontId="1" fillId="0" borderId="27" xfId="2" applyNumberFormat="1" applyBorder="1">
      <alignment vertical="center"/>
    </xf>
    <xf numFmtId="0" fontId="18" fillId="0" borderId="0" xfId="0" applyFont="1">
      <alignment vertical="center"/>
    </xf>
    <xf numFmtId="0" fontId="18" fillId="0" borderId="19" xfId="0" applyFont="1" applyBorder="1">
      <alignment vertical="center"/>
    </xf>
    <xf numFmtId="0" fontId="18" fillId="0" borderId="20" xfId="0" applyFont="1" applyBorder="1">
      <alignment vertical="center"/>
    </xf>
    <xf numFmtId="0" fontId="1" fillId="0" borderId="0" xfId="2" applyFont="1">
      <alignment vertical="center"/>
    </xf>
    <xf numFmtId="0" fontId="18" fillId="0" borderId="28" xfId="2" applyFont="1" applyBorder="1" applyAlignment="1">
      <alignment horizontal="right" vertical="center"/>
    </xf>
    <xf numFmtId="0" fontId="1" fillId="0" borderId="18" xfId="2" applyBorder="1" applyAlignment="1">
      <alignment horizontal="center" vertical="center"/>
    </xf>
    <xf numFmtId="0" fontId="1" fillId="0" borderId="1" xfId="2" applyBorder="1" applyAlignment="1">
      <alignment horizontal="center" vertical="center"/>
    </xf>
    <xf numFmtId="0" fontId="1" fillId="0" borderId="3" xfId="2" applyBorder="1" applyAlignment="1">
      <alignment horizontal="center" vertical="center"/>
    </xf>
    <xf numFmtId="0" fontId="1" fillId="0" borderId="0" xfId="0" applyFont="1">
      <alignment vertical="center"/>
    </xf>
    <xf numFmtId="178" fontId="19" fillId="0" borderId="21" xfId="2" applyNumberFormat="1" applyFont="1" applyBorder="1">
      <alignment vertical="center"/>
    </xf>
    <xf numFmtId="178" fontId="19" fillId="0" borderId="23" xfId="2" applyNumberFormat="1" applyFont="1" applyBorder="1">
      <alignment vertical="center"/>
    </xf>
    <xf numFmtId="178" fontId="19" fillId="4" borderId="23" xfId="2" applyNumberFormat="1" applyFont="1" applyFill="1" applyBorder="1">
      <alignment vertical="center"/>
    </xf>
    <xf numFmtId="178" fontId="19" fillId="6" borderId="23" xfId="2" applyNumberFormat="1" applyFont="1" applyFill="1" applyBorder="1">
      <alignment vertical="center"/>
    </xf>
    <xf numFmtId="178" fontId="19" fillId="4" borderId="25" xfId="2" applyNumberFormat="1" applyFont="1" applyFill="1" applyBorder="1">
      <alignment vertical="center"/>
    </xf>
    <xf numFmtId="0" fontId="21" fillId="0" borderId="0" xfId="0" applyFont="1" applyProtection="1">
      <alignment vertical="center"/>
    </xf>
    <xf numFmtId="0" fontId="0" fillId="0" borderId="0" xfId="0" applyFont="1" applyAlignment="1" applyProtection="1">
      <alignment horizontal="right" vertical="center"/>
    </xf>
    <xf numFmtId="0" fontId="17" fillId="0" borderId="0" xfId="0" applyFont="1" applyAlignment="1" applyProtection="1">
      <alignment horizontal="center" vertical="center"/>
    </xf>
    <xf numFmtId="0" fontId="11" fillId="0" borderId="0" xfId="0" applyFont="1" applyAlignment="1" applyProtection="1">
      <alignment horizontal="center" vertical="center"/>
    </xf>
    <xf numFmtId="0" fontId="0" fillId="0" borderId="0" xfId="0" applyAlignment="1" applyProtection="1">
      <alignment horizontal="right" vertical="center" shrinkToFit="1"/>
    </xf>
    <xf numFmtId="0" fontId="10" fillId="0" borderId="0" xfId="0" applyFont="1" applyAlignment="1" applyProtection="1">
      <alignment vertical="center" wrapText="1"/>
    </xf>
    <xf numFmtId="38" fontId="0" fillId="0" borderId="0" xfId="1" applyFont="1" applyProtection="1">
      <alignment vertical="center"/>
    </xf>
    <xf numFmtId="38" fontId="0" fillId="0" borderId="0" xfId="0" applyNumberFormat="1" applyProtection="1">
      <alignment vertical="center"/>
    </xf>
    <xf numFmtId="0" fontId="8" fillId="0" borderId="0" xfId="0" applyFont="1" applyBorder="1" applyProtection="1">
      <alignment vertical="center"/>
    </xf>
    <xf numFmtId="177" fontId="0" fillId="0" borderId="0" xfId="0" applyNumberFormat="1" applyAlignment="1" applyProtection="1">
      <alignment horizontal="right" vertical="center"/>
    </xf>
    <xf numFmtId="5" fontId="0" fillId="0" borderId="0" xfId="0" applyNumberFormat="1" applyBorder="1" applyProtection="1">
      <alignment vertical="center"/>
    </xf>
    <xf numFmtId="0" fontId="26" fillId="0" borderId="0" xfId="0" applyFont="1" applyAlignment="1" applyProtection="1">
      <alignment horizontal="right" vertical="center" shrinkToFit="1"/>
    </xf>
    <xf numFmtId="0" fontId="5" fillId="0" borderId="0" xfId="0" applyFont="1" applyBorder="1" applyProtection="1">
      <alignment vertical="center"/>
    </xf>
    <xf numFmtId="0" fontId="25" fillId="0" borderId="35" xfId="0" applyFont="1" applyBorder="1" applyProtection="1">
      <alignment vertical="center"/>
    </xf>
    <xf numFmtId="5" fontId="28" fillId="0" borderId="36" xfId="0" applyNumberFormat="1" applyFont="1" applyBorder="1" applyAlignment="1" applyProtection="1">
      <alignment vertical="center" shrinkToFit="1"/>
    </xf>
    <xf numFmtId="0" fontId="25" fillId="0" borderId="37" xfId="0" applyFont="1" applyBorder="1" applyProtection="1">
      <alignment vertical="center"/>
    </xf>
    <xf numFmtId="0" fontId="9" fillId="0" borderId="0" xfId="0" applyFont="1" applyFill="1" applyBorder="1" applyAlignment="1" applyProtection="1">
      <alignment vertical="center" wrapText="1"/>
    </xf>
    <xf numFmtId="0" fontId="20" fillId="2" borderId="38" xfId="0" applyNumberFormat="1" applyFont="1" applyFill="1" applyBorder="1" applyAlignment="1" applyProtection="1">
      <alignment horizontal="center" vertical="center"/>
      <protection locked="0"/>
    </xf>
    <xf numFmtId="0" fontId="0" fillId="0" borderId="0" xfId="0" applyProtection="1">
      <alignment vertical="center"/>
    </xf>
    <xf numFmtId="0" fontId="0" fillId="0" borderId="0" xfId="0" applyFont="1" applyBorder="1" applyAlignment="1" applyProtection="1">
      <alignment vertical="center" shrinkToFit="1"/>
    </xf>
    <xf numFmtId="0" fontId="0" fillId="0" borderId="0" xfId="0" applyBorder="1" applyProtection="1">
      <alignment vertical="center"/>
    </xf>
    <xf numFmtId="0" fontId="23" fillId="0" borderId="8" xfId="0" applyFont="1" applyFill="1" applyBorder="1" applyAlignment="1" applyProtection="1">
      <alignment vertical="top" wrapText="1"/>
    </xf>
    <xf numFmtId="0" fontId="23" fillId="0" borderId="0" xfId="0" applyFont="1" applyFill="1" applyBorder="1" applyAlignment="1" applyProtection="1">
      <alignment vertical="top" wrapText="1"/>
    </xf>
    <xf numFmtId="0" fontId="24" fillId="0" borderId="0" xfId="0" applyFont="1" applyProtection="1">
      <alignment vertical="center"/>
    </xf>
    <xf numFmtId="0" fontId="22" fillId="0" borderId="0" xfId="0" applyFont="1" applyProtection="1">
      <alignment vertical="center"/>
    </xf>
    <xf numFmtId="0" fontId="0" fillId="0" borderId="0" xfId="0" applyProtection="1">
      <alignment vertical="center"/>
    </xf>
    <xf numFmtId="5" fontId="31" fillId="0" borderId="0" xfId="0" applyNumberFormat="1" applyFont="1" applyBorder="1" applyProtection="1">
      <alignment vertical="center"/>
    </xf>
    <xf numFmtId="5" fontId="5" fillId="0" borderId="0" xfId="0" applyNumberFormat="1" applyFont="1" applyBorder="1" applyProtection="1">
      <alignment vertical="center"/>
    </xf>
    <xf numFmtId="0" fontId="33" fillId="0" borderId="0" xfId="0" applyFont="1" applyProtection="1">
      <alignment vertical="center"/>
    </xf>
    <xf numFmtId="0" fontId="0" fillId="0" borderId="0" xfId="0" applyFont="1" applyBorder="1" applyAlignment="1" applyProtection="1">
      <alignment vertical="center" shrinkToFit="1"/>
    </xf>
    <xf numFmtId="0" fontId="4" fillId="0" borderId="0" xfId="0" applyFont="1" applyBorder="1" applyAlignment="1" applyProtection="1">
      <alignment horizontal="center" vertical="center"/>
    </xf>
    <xf numFmtId="0" fontId="0" fillId="0" borderId="0" xfId="0" applyBorder="1" applyProtection="1">
      <alignment vertical="center"/>
    </xf>
    <xf numFmtId="0" fontId="0" fillId="0" borderId="0" xfId="0" applyBorder="1" applyAlignment="1" applyProtection="1">
      <alignment vertical="center" shrinkToFit="1"/>
    </xf>
    <xf numFmtId="0" fontId="0" fillId="0" borderId="0" xfId="0" applyProtection="1">
      <alignment vertical="center"/>
      <protection locked="0"/>
    </xf>
    <xf numFmtId="0" fontId="0" fillId="0" borderId="0" xfId="0" applyProtection="1">
      <alignment vertical="center"/>
    </xf>
    <xf numFmtId="0" fontId="0" fillId="0" borderId="0" xfId="0" applyAlignment="1" applyProtection="1">
      <alignment horizontal="right" vertical="center"/>
    </xf>
    <xf numFmtId="38" fontId="21" fillId="2" borderId="44" xfId="1" applyFont="1" applyFill="1" applyBorder="1" applyProtection="1">
      <alignment vertical="center"/>
      <protection locked="0"/>
    </xf>
    <xf numFmtId="38" fontId="21" fillId="2" borderId="45" xfId="1" applyFont="1" applyFill="1" applyBorder="1" applyProtection="1">
      <alignment vertical="center"/>
      <protection locked="0"/>
    </xf>
    <xf numFmtId="38" fontId="21" fillId="2" borderId="46" xfId="1" applyFont="1" applyFill="1" applyBorder="1" applyProtection="1">
      <alignment vertical="center"/>
      <protection locked="0"/>
    </xf>
    <xf numFmtId="0" fontId="6" fillId="0" borderId="0" xfId="0" applyFont="1" applyAlignment="1" applyProtection="1"/>
    <xf numFmtId="0" fontId="3" fillId="0" borderId="0" xfId="0" applyFont="1" applyProtection="1">
      <alignment vertical="center"/>
    </xf>
    <xf numFmtId="5" fontId="0" fillId="0" borderId="0" xfId="0" applyNumberFormat="1" applyProtection="1">
      <alignment vertical="center"/>
    </xf>
    <xf numFmtId="0" fontId="9" fillId="0" borderId="0" xfId="0" applyFont="1" applyFill="1" applyBorder="1" applyAlignment="1" applyProtection="1">
      <alignment vertical="top" wrapText="1"/>
    </xf>
    <xf numFmtId="5" fontId="0" fillId="0" borderId="0" xfId="0" applyNumberFormat="1" applyFill="1" applyProtection="1">
      <alignment vertical="center"/>
    </xf>
    <xf numFmtId="0" fontId="5" fillId="0" borderId="0" xfId="0" applyFont="1" applyAlignment="1" applyProtection="1">
      <alignment horizontal="right" vertical="center" shrinkToFit="1"/>
    </xf>
    <xf numFmtId="0" fontId="0" fillId="0" borderId="0" xfId="0" applyAlignment="1" applyProtection="1">
      <alignment horizontal="right" vertical="center"/>
    </xf>
    <xf numFmtId="0" fontId="0" fillId="0" borderId="0" xfId="0" applyBorder="1" applyAlignment="1" applyProtection="1">
      <alignment vertical="center" shrinkToFit="1"/>
    </xf>
    <xf numFmtId="0" fontId="0" fillId="0" borderId="0" xfId="0" applyFont="1" applyBorder="1" applyAlignment="1" applyProtection="1">
      <alignment vertical="center" shrinkToFit="1"/>
    </xf>
    <xf numFmtId="0" fontId="0" fillId="0" borderId="0" xfId="0" applyProtection="1">
      <alignment vertical="center"/>
    </xf>
    <xf numFmtId="0" fontId="0" fillId="0" borderId="0" xfId="0" applyAlignment="1" applyProtection="1">
      <alignment horizontal="right" vertical="center"/>
    </xf>
    <xf numFmtId="0" fontId="4" fillId="0" borderId="0" xfId="0" applyFont="1" applyBorder="1" applyAlignment="1" applyProtection="1">
      <alignment horizontal="center" vertical="center"/>
    </xf>
    <xf numFmtId="0" fontId="0" fillId="0" borderId="0" xfId="0" applyBorder="1" applyProtection="1">
      <alignment vertical="center"/>
    </xf>
    <xf numFmtId="0" fontId="33" fillId="0" borderId="0" xfId="0" applyFont="1" applyProtection="1">
      <alignment vertical="center"/>
    </xf>
    <xf numFmtId="0" fontId="0" fillId="0" borderId="49" xfId="0" applyBorder="1">
      <alignment vertical="center"/>
    </xf>
    <xf numFmtId="0" fontId="0" fillId="0" borderId="50" xfId="0" applyBorder="1">
      <alignment vertical="center"/>
    </xf>
    <xf numFmtId="38" fontId="0" fillId="0" borderId="1" xfId="1" applyFont="1" applyBorder="1" applyAlignment="1">
      <alignment vertical="center" shrinkToFit="1"/>
    </xf>
    <xf numFmtId="0" fontId="0" fillId="0" borderId="0" xfId="0" applyBorder="1">
      <alignment vertical="center"/>
    </xf>
    <xf numFmtId="0" fontId="0" fillId="0" borderId="0" xfId="0" quotePrefix="1" applyBorder="1">
      <alignment vertical="center"/>
    </xf>
    <xf numFmtId="38" fontId="0" fillId="0" borderId="0" xfId="1" applyFont="1" applyBorder="1">
      <alignment vertical="center"/>
    </xf>
    <xf numFmtId="38" fontId="0" fillId="0" borderId="3" xfId="1" applyFont="1" applyBorder="1" applyAlignment="1">
      <alignment vertical="center" shrinkToFit="1"/>
    </xf>
    <xf numFmtId="38" fontId="0" fillId="0" borderId="4" xfId="1" applyFont="1" applyBorder="1">
      <alignment vertical="center"/>
    </xf>
    <xf numFmtId="38" fontId="0" fillId="0" borderId="2" xfId="1" applyFont="1" applyBorder="1">
      <alignment vertical="center"/>
    </xf>
    <xf numFmtId="38" fontId="0" fillId="0" borderId="5" xfId="1" applyFont="1" applyBorder="1">
      <alignment vertical="center"/>
    </xf>
    <xf numFmtId="182" fontId="37" fillId="0" borderId="0" xfId="0" applyNumberFormat="1" applyFont="1" applyBorder="1" applyAlignment="1" applyProtection="1">
      <alignment vertical="center" shrinkToFit="1"/>
    </xf>
    <xf numFmtId="0" fontId="25" fillId="0" borderId="0" xfId="0" applyFont="1" applyAlignment="1" applyProtection="1">
      <alignment horizontal="right" vertical="center" shrinkToFit="1"/>
    </xf>
    <xf numFmtId="0" fontId="0" fillId="0" borderId="0" xfId="0" quotePrefix="1" applyAlignment="1" applyProtection="1">
      <alignment horizontal="right" vertical="center"/>
    </xf>
    <xf numFmtId="38" fontId="0" fillId="2" borderId="38" xfId="1" applyFont="1" applyFill="1" applyBorder="1" applyProtection="1">
      <alignment vertical="center"/>
      <protection locked="0"/>
    </xf>
    <xf numFmtId="0" fontId="12" fillId="2" borderId="38" xfId="0" applyNumberFormat="1" applyFont="1" applyFill="1" applyBorder="1" applyAlignment="1" applyProtection="1">
      <alignment horizontal="center" vertical="center"/>
      <protection locked="0"/>
    </xf>
    <xf numFmtId="0" fontId="12" fillId="2" borderId="44" xfId="0" applyNumberFormat="1" applyFont="1" applyFill="1" applyBorder="1" applyAlignment="1" applyProtection="1">
      <alignment horizontal="center" vertical="center" shrinkToFit="1"/>
      <protection locked="0"/>
    </xf>
    <xf numFmtId="0" fontId="0" fillId="0" borderId="0" xfId="0" applyProtection="1">
      <alignment vertical="center"/>
    </xf>
    <xf numFmtId="0" fontId="0" fillId="0" borderId="0" xfId="0" applyProtection="1">
      <alignment vertical="center"/>
    </xf>
    <xf numFmtId="0" fontId="17" fillId="2" borderId="55" xfId="0" applyNumberFormat="1" applyFont="1" applyFill="1" applyBorder="1" applyAlignment="1" applyProtection="1">
      <alignment vertical="center"/>
      <protection locked="0"/>
    </xf>
    <xf numFmtId="0" fontId="17" fillId="2" borderId="56" xfId="0" applyNumberFormat="1" applyFont="1" applyFill="1" applyBorder="1" applyAlignment="1" applyProtection="1">
      <alignment vertical="center"/>
      <protection locked="0"/>
    </xf>
    <xf numFmtId="0" fontId="17" fillId="2" borderId="57" xfId="0" applyNumberFormat="1" applyFont="1" applyFill="1" applyBorder="1" applyAlignment="1" applyProtection="1">
      <alignment vertical="center"/>
      <protection locked="0"/>
    </xf>
    <xf numFmtId="0" fontId="17" fillId="2" borderId="58" xfId="0" applyNumberFormat="1" applyFont="1" applyFill="1" applyBorder="1" applyAlignment="1" applyProtection="1">
      <alignment vertical="center"/>
      <protection locked="0"/>
    </xf>
    <xf numFmtId="0" fontId="17" fillId="2" borderId="0" xfId="0" applyNumberFormat="1" applyFont="1" applyFill="1" applyBorder="1" applyAlignment="1" applyProtection="1">
      <alignment vertical="center"/>
      <protection locked="0"/>
    </xf>
    <xf numFmtId="0" fontId="17" fillId="2" borderId="59" xfId="0" applyNumberFormat="1" applyFont="1" applyFill="1" applyBorder="1" applyAlignment="1" applyProtection="1">
      <alignment vertical="center"/>
      <protection locked="0"/>
    </xf>
    <xf numFmtId="0" fontId="17" fillId="2" borderId="60" xfId="0" applyNumberFormat="1" applyFont="1" applyFill="1" applyBorder="1" applyAlignment="1" applyProtection="1">
      <alignment vertical="center"/>
      <protection locked="0"/>
    </xf>
    <xf numFmtId="0" fontId="17" fillId="2" borderId="61" xfId="0" applyNumberFormat="1" applyFont="1" applyFill="1" applyBorder="1" applyAlignment="1" applyProtection="1">
      <alignment vertical="center"/>
      <protection locked="0"/>
    </xf>
    <xf numFmtId="0" fontId="17" fillId="2" borderId="62" xfId="0" applyNumberFormat="1" applyFont="1" applyFill="1" applyBorder="1" applyAlignment="1" applyProtection="1">
      <alignment vertical="center"/>
      <protection locked="0"/>
    </xf>
    <xf numFmtId="0" fontId="17" fillId="2" borderId="63" xfId="0" applyNumberFormat="1" applyFont="1" applyFill="1" applyBorder="1" applyAlignment="1" applyProtection="1">
      <alignment vertical="center"/>
      <protection locked="0"/>
    </xf>
    <xf numFmtId="0" fontId="17" fillId="2" borderId="64" xfId="0" applyNumberFormat="1" applyFont="1" applyFill="1" applyBorder="1" applyAlignment="1" applyProtection="1">
      <alignment vertical="center"/>
      <protection locked="0"/>
    </xf>
    <xf numFmtId="0" fontId="17" fillId="2" borderId="65" xfId="0" applyNumberFormat="1" applyFont="1" applyFill="1" applyBorder="1" applyAlignment="1" applyProtection="1">
      <alignment vertical="center"/>
      <protection locked="0"/>
    </xf>
    <xf numFmtId="0" fontId="17" fillId="2" borderId="66" xfId="0" applyNumberFormat="1" applyFont="1" applyFill="1" applyBorder="1" applyAlignment="1" applyProtection="1">
      <alignment vertical="center"/>
      <protection locked="0"/>
    </xf>
    <xf numFmtId="0" fontId="17" fillId="2" borderId="67" xfId="0" applyNumberFormat="1" applyFont="1" applyFill="1" applyBorder="1" applyAlignment="1" applyProtection="1">
      <alignment vertical="center"/>
      <protection locked="0"/>
    </xf>
    <xf numFmtId="0" fontId="17" fillId="2" borderId="68" xfId="0" applyNumberFormat="1" applyFont="1" applyFill="1" applyBorder="1" applyAlignment="1" applyProtection="1">
      <alignment vertical="center"/>
      <protection locked="0"/>
    </xf>
    <xf numFmtId="0" fontId="0" fillId="0" borderId="0" xfId="0" applyProtection="1">
      <alignment vertical="center"/>
    </xf>
    <xf numFmtId="0" fontId="0" fillId="0" borderId="0" xfId="0" applyBorder="1" applyProtection="1">
      <alignment vertical="center"/>
    </xf>
    <xf numFmtId="0" fontId="0" fillId="0" borderId="0" xfId="0" applyBorder="1" applyAlignment="1" applyProtection="1">
      <alignment vertical="center" shrinkToFit="1"/>
    </xf>
    <xf numFmtId="0" fontId="29" fillId="0" borderId="0" xfId="0" applyFont="1" applyBorder="1" applyAlignment="1" applyProtection="1">
      <alignment horizontal="right"/>
    </xf>
    <xf numFmtId="0" fontId="0" fillId="0" borderId="0" xfId="0" applyProtection="1">
      <alignment vertical="center"/>
    </xf>
    <xf numFmtId="0" fontId="1" fillId="6" borderId="24" xfId="2" applyFill="1" applyBorder="1">
      <alignment vertical="center"/>
    </xf>
    <xf numFmtId="0" fontId="1" fillId="0" borderId="0" xfId="3" applyAlignment="1">
      <alignment horizontal="center" vertical="center"/>
    </xf>
    <xf numFmtId="178" fontId="19" fillId="0" borderId="21" xfId="3" applyNumberFormat="1" applyFont="1" applyBorder="1">
      <alignment vertical="center"/>
    </xf>
    <xf numFmtId="0" fontId="1" fillId="0" borderId="22" xfId="3" applyBorder="1">
      <alignment vertical="center"/>
    </xf>
    <xf numFmtId="0" fontId="1" fillId="0" borderId="0" xfId="3">
      <alignment vertical="center"/>
    </xf>
    <xf numFmtId="178" fontId="19" fillId="0" borderId="23" xfId="3" applyNumberFormat="1" applyFont="1" applyBorder="1">
      <alignment vertical="center"/>
    </xf>
    <xf numFmtId="0" fontId="1" fillId="0" borderId="24" xfId="3" applyBorder="1">
      <alignment vertical="center"/>
    </xf>
    <xf numFmtId="178" fontId="19" fillId="6" borderId="23" xfId="3" applyNumberFormat="1" applyFont="1" applyFill="1" applyBorder="1">
      <alignment vertical="center"/>
    </xf>
    <xf numFmtId="0" fontId="1" fillId="6" borderId="24" xfId="3" applyFill="1" applyBorder="1">
      <alignment vertical="center"/>
    </xf>
    <xf numFmtId="178" fontId="19" fillId="4" borderId="23" xfId="3" applyNumberFormat="1" applyFont="1" applyFill="1" applyBorder="1">
      <alignment vertical="center"/>
    </xf>
    <xf numFmtId="0" fontId="1" fillId="4" borderId="24" xfId="3" applyFill="1" applyBorder="1">
      <alignment vertical="center"/>
    </xf>
    <xf numFmtId="0" fontId="1" fillId="0" borderId="4" xfId="3" applyBorder="1" applyAlignment="1">
      <alignment horizontal="center" vertical="center"/>
    </xf>
    <xf numFmtId="178" fontId="19" fillId="4" borderId="25" xfId="3" applyNumberFormat="1" applyFont="1" applyFill="1" applyBorder="1">
      <alignment vertical="center"/>
    </xf>
    <xf numFmtId="0" fontId="1" fillId="4" borderId="26" xfId="3" applyFill="1" applyBorder="1">
      <alignment vertical="center"/>
    </xf>
    <xf numFmtId="0" fontId="0" fillId="0" borderId="0" xfId="3" applyFont="1" applyAlignment="1">
      <alignment horizontal="center" vertical="center"/>
    </xf>
    <xf numFmtId="178" fontId="14" fillId="0" borderId="21" xfId="3" applyNumberFormat="1" applyFont="1" applyBorder="1">
      <alignment vertical="center"/>
    </xf>
    <xf numFmtId="178" fontId="14" fillId="0" borderId="23" xfId="3" applyNumberFormat="1" applyFont="1" applyBorder="1">
      <alignment vertical="center"/>
    </xf>
    <xf numFmtId="178" fontId="14" fillId="6" borderId="23" xfId="3" applyNumberFormat="1" applyFont="1" applyFill="1" applyBorder="1">
      <alignment vertical="center"/>
    </xf>
    <xf numFmtId="178" fontId="14" fillId="7" borderId="23" xfId="3" applyNumberFormat="1" applyFont="1" applyFill="1" applyBorder="1">
      <alignment vertical="center"/>
    </xf>
    <xf numFmtId="0" fontId="1" fillId="7" borderId="24" xfId="3" applyFill="1" applyBorder="1">
      <alignment vertical="center"/>
    </xf>
    <xf numFmtId="0" fontId="1" fillId="7" borderId="0" xfId="3" applyFill="1" applyAlignment="1">
      <alignment horizontal="center" vertical="center"/>
    </xf>
    <xf numFmtId="0" fontId="0" fillId="0" borderId="24" xfId="3" applyFont="1" applyBorder="1">
      <alignment vertical="center"/>
    </xf>
    <xf numFmtId="178" fontId="14" fillId="8" borderId="23" xfId="3" applyNumberFormat="1" applyFont="1" applyFill="1" applyBorder="1">
      <alignment vertical="center"/>
    </xf>
    <xf numFmtId="0" fontId="1" fillId="8" borderId="24" xfId="3" applyFill="1" applyBorder="1">
      <alignment vertical="center"/>
    </xf>
    <xf numFmtId="0" fontId="1" fillId="0" borderId="29" xfId="3" applyBorder="1" applyAlignment="1">
      <alignment horizontal="center" vertical="center"/>
    </xf>
    <xf numFmtId="178" fontId="14" fillId="8" borderId="30" xfId="3" applyNumberFormat="1" applyFont="1" applyFill="1" applyBorder="1">
      <alignment vertical="center"/>
    </xf>
    <xf numFmtId="0" fontId="1" fillId="8" borderId="31" xfId="3" applyFill="1" applyBorder="1">
      <alignment vertical="center"/>
    </xf>
    <xf numFmtId="0" fontId="1" fillId="0" borderId="32" xfId="3" applyBorder="1" applyAlignment="1">
      <alignment horizontal="center" vertical="center"/>
    </xf>
    <xf numFmtId="178" fontId="14" fillId="6" borderId="33" xfId="3" applyNumberFormat="1" applyFont="1" applyFill="1" applyBorder="1">
      <alignment vertical="center"/>
    </xf>
    <xf numFmtId="0" fontId="1" fillId="6" borderId="34" xfId="3" applyFill="1" applyBorder="1">
      <alignment vertical="center"/>
    </xf>
    <xf numFmtId="178" fontId="14" fillId="8" borderId="25" xfId="3" applyNumberFormat="1" applyFont="1" applyFill="1" applyBorder="1">
      <alignment vertical="center"/>
    </xf>
    <xf numFmtId="0" fontId="1" fillId="8" borderId="26" xfId="3" applyFill="1" applyBorder="1">
      <alignment vertical="center"/>
    </xf>
    <xf numFmtId="178" fontId="14" fillId="0" borderId="74" xfId="3" applyNumberFormat="1" applyFont="1" applyBorder="1">
      <alignment vertical="center"/>
    </xf>
    <xf numFmtId="0" fontId="1" fillId="0" borderId="75" xfId="3" applyBorder="1">
      <alignment vertical="center"/>
    </xf>
    <xf numFmtId="178" fontId="14" fillId="0" borderId="76" xfId="3" applyNumberFormat="1" applyFont="1" applyBorder="1">
      <alignment vertical="center"/>
    </xf>
    <xf numFmtId="0" fontId="1" fillId="0" borderId="77" xfId="3" applyBorder="1">
      <alignment vertical="center"/>
    </xf>
    <xf numFmtId="0" fontId="1" fillId="0" borderId="4" xfId="3" applyBorder="1">
      <alignment vertical="center"/>
    </xf>
    <xf numFmtId="178" fontId="1" fillId="0" borderId="25" xfId="3" applyNumberFormat="1" applyBorder="1">
      <alignment vertical="center"/>
    </xf>
    <xf numFmtId="0" fontId="1" fillId="0" borderId="26" xfId="3" applyBorder="1">
      <alignment vertical="center"/>
    </xf>
    <xf numFmtId="177" fontId="0" fillId="2" borderId="78" xfId="0" applyNumberFormat="1" applyFill="1" applyBorder="1" applyAlignment="1">
      <alignment horizontal="right" vertical="center"/>
    </xf>
    <xf numFmtId="0" fontId="0" fillId="0" borderId="0" xfId="0" applyAlignment="1">
      <alignment horizontal="right" vertical="center" shrinkToFit="1"/>
    </xf>
    <xf numFmtId="0" fontId="20" fillId="2" borderId="44" xfId="0" applyFont="1" applyFill="1" applyBorder="1" applyAlignment="1" applyProtection="1">
      <alignment horizontal="center" vertical="center"/>
      <protection locked="0"/>
    </xf>
    <xf numFmtId="0" fontId="0" fillId="0" borderId="0" xfId="0" applyFill="1" applyBorder="1" applyProtection="1">
      <alignment vertical="center"/>
    </xf>
    <xf numFmtId="0" fontId="21" fillId="0" borderId="0" xfId="0" applyFont="1" applyAlignment="1">
      <alignment vertical="top" wrapText="1"/>
    </xf>
    <xf numFmtId="0" fontId="0" fillId="0" borderId="0" xfId="0" applyAlignment="1">
      <alignment horizontal="right" vertical="center"/>
    </xf>
    <xf numFmtId="0" fontId="0" fillId="0" borderId="0" xfId="0" applyAlignment="1">
      <alignment vertical="center"/>
    </xf>
    <xf numFmtId="3" fontId="0" fillId="9" borderId="44" xfId="0" applyNumberFormat="1" applyFill="1" applyBorder="1" applyProtection="1">
      <alignment vertical="center"/>
      <protection locked="0"/>
    </xf>
    <xf numFmtId="3" fontId="0" fillId="9" borderId="79" xfId="0" applyNumberFormat="1" applyFill="1" applyBorder="1">
      <alignment vertical="center"/>
    </xf>
    <xf numFmtId="3" fontId="0" fillId="9" borderId="80" xfId="0" applyNumberFormat="1" applyFill="1" applyBorder="1">
      <alignment vertical="center"/>
    </xf>
    <xf numFmtId="3" fontId="0" fillId="9" borderId="45" xfId="0" applyNumberFormat="1" applyFill="1" applyBorder="1">
      <alignment vertical="center"/>
    </xf>
    <xf numFmtId="0" fontId="29" fillId="0" borderId="0" xfId="0" applyFont="1" applyBorder="1" applyAlignment="1" applyProtection="1">
      <alignment horizontal="right"/>
      <protection locked="0"/>
    </xf>
    <xf numFmtId="0" fontId="41" fillId="0" borderId="0" xfId="0" applyFont="1" applyBorder="1" applyAlignment="1" applyProtection="1">
      <alignment horizontal="right" vertical="center"/>
    </xf>
    <xf numFmtId="0" fontId="25" fillId="0" borderId="36" xfId="0" applyFont="1" applyBorder="1">
      <alignment vertical="center"/>
    </xf>
    <xf numFmtId="0" fontId="0" fillId="0" borderId="36" xfId="0" applyBorder="1">
      <alignment vertical="center"/>
    </xf>
    <xf numFmtId="0" fontId="0" fillId="0" borderId="37" xfId="0" applyBorder="1">
      <alignment vertical="center"/>
    </xf>
    <xf numFmtId="0" fontId="0" fillId="0" borderId="0" xfId="0" applyBorder="1" applyAlignment="1" applyProtection="1">
      <alignment vertical="center" shrinkToFit="1"/>
    </xf>
    <xf numFmtId="0" fontId="0" fillId="0" borderId="0" xfId="0" applyFont="1" applyBorder="1" applyAlignment="1" applyProtection="1">
      <alignment vertical="center" shrinkToFit="1"/>
    </xf>
    <xf numFmtId="0" fontId="4" fillId="0" borderId="0" xfId="0" applyFont="1" applyBorder="1" applyAlignment="1" applyProtection="1">
      <alignment horizontal="center" vertical="center"/>
    </xf>
    <xf numFmtId="5" fontId="5" fillId="0" borderId="0" xfId="0" applyNumberFormat="1" applyFont="1" applyBorder="1" applyProtection="1">
      <alignment vertical="center"/>
    </xf>
    <xf numFmtId="0" fontId="0" fillId="0" borderId="0" xfId="0" applyBorder="1" applyProtection="1">
      <alignment vertical="center"/>
    </xf>
    <xf numFmtId="0" fontId="0" fillId="0" borderId="0" xfId="0" applyProtection="1">
      <alignment vertical="center"/>
    </xf>
    <xf numFmtId="0" fontId="20" fillId="2" borderId="38" xfId="0" applyFont="1" applyFill="1" applyBorder="1" applyAlignment="1" applyProtection="1">
      <alignment horizontal="center" vertical="center"/>
      <protection locked="0"/>
    </xf>
    <xf numFmtId="0" fontId="15" fillId="5" borderId="13" xfId="0" applyFont="1" applyFill="1" applyBorder="1">
      <alignment vertical="center"/>
    </xf>
    <xf numFmtId="0" fontId="15" fillId="5" borderId="10" xfId="0" applyFont="1" applyFill="1" applyBorder="1">
      <alignment vertical="center"/>
    </xf>
    <xf numFmtId="0" fontId="15" fillId="5" borderId="14" xfId="0" applyFont="1" applyFill="1" applyBorder="1">
      <alignment vertical="center"/>
    </xf>
    <xf numFmtId="0" fontId="15" fillId="5" borderId="12" xfId="0" applyFont="1" applyFill="1" applyBorder="1">
      <alignment vertical="center"/>
    </xf>
    <xf numFmtId="0" fontId="15" fillId="5" borderId="17" xfId="0" applyFont="1" applyFill="1" applyBorder="1">
      <alignment vertical="center"/>
    </xf>
    <xf numFmtId="0" fontId="15" fillId="5" borderId="16" xfId="0" applyFont="1" applyFill="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51"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wrapText="1"/>
    </xf>
    <xf numFmtId="0" fontId="0" fillId="0" borderId="52" xfId="0" applyBorder="1">
      <alignment vertical="center"/>
    </xf>
    <xf numFmtId="0" fontId="0" fillId="0" borderId="2" xfId="0" applyBorder="1">
      <alignment vertical="center"/>
    </xf>
    <xf numFmtId="0" fontId="0" fillId="0" borderId="5" xfId="0" applyBorder="1">
      <alignment vertical="center"/>
    </xf>
    <xf numFmtId="0" fontId="36" fillId="0" borderId="0" xfId="0" applyFont="1" applyBorder="1" applyAlignment="1" applyProtection="1">
      <alignment vertical="center" wrapText="1"/>
    </xf>
    <xf numFmtId="0" fontId="36" fillId="0" borderId="0" xfId="0" applyFont="1" applyBorder="1" applyAlignment="1" applyProtection="1">
      <alignment vertical="center"/>
    </xf>
    <xf numFmtId="0" fontId="4" fillId="0" borderId="0" xfId="0" applyFont="1" applyBorder="1" applyAlignment="1" applyProtection="1">
      <alignment horizontal="center" vertical="center"/>
    </xf>
    <xf numFmtId="180" fontId="17" fillId="2" borderId="81" xfId="0" applyNumberFormat="1" applyFont="1" applyFill="1" applyBorder="1" applyAlignment="1" applyProtection="1">
      <alignment vertical="center" shrinkToFit="1"/>
      <protection locked="0"/>
    </xf>
    <xf numFmtId="180" fontId="17" fillId="2" borderId="82" xfId="0" applyNumberFormat="1" applyFont="1" applyFill="1" applyBorder="1" applyAlignment="1" applyProtection="1">
      <alignment vertical="center" shrinkToFit="1"/>
      <protection locked="0"/>
    </xf>
    <xf numFmtId="0" fontId="17" fillId="0" borderId="0" xfId="0" applyFont="1" applyAlignment="1" applyProtection="1">
      <alignment horizontal="center" vertical="center" shrinkToFit="1"/>
    </xf>
    <xf numFmtId="183" fontId="38" fillId="0" borderId="0" xfId="0" applyNumberFormat="1" applyFont="1" applyBorder="1" applyAlignment="1" applyProtection="1">
      <alignment horizontal="center" vertical="center" shrinkToFit="1"/>
    </xf>
    <xf numFmtId="0" fontId="0" fillId="0" borderId="0" xfId="0" applyFont="1" applyBorder="1" applyAlignment="1" applyProtection="1">
      <alignment vertical="center" shrinkToFit="1"/>
    </xf>
    <xf numFmtId="0" fontId="0" fillId="0" borderId="0" xfId="0" applyNumberFormat="1" applyFont="1" applyBorder="1" applyAlignment="1" applyProtection="1">
      <alignment vertical="center" shrinkToFit="1"/>
    </xf>
    <xf numFmtId="0" fontId="0" fillId="0" borderId="0" xfId="0" applyBorder="1" applyProtection="1">
      <alignment vertical="center"/>
    </xf>
    <xf numFmtId="0" fontId="0" fillId="0" borderId="0" xfId="0" applyBorder="1" applyAlignment="1" applyProtection="1">
      <alignment horizontal="right" vertical="center" shrinkToFit="1"/>
    </xf>
    <xf numFmtId="180" fontId="16" fillId="0" borderId="0" xfId="0" applyNumberFormat="1" applyFont="1" applyBorder="1" applyAlignment="1" applyProtection="1">
      <alignment vertical="center" shrinkToFit="1"/>
    </xf>
    <xf numFmtId="180" fontId="17" fillId="2" borderId="63" xfId="0" applyNumberFormat="1" applyFont="1" applyFill="1" applyBorder="1" applyAlignment="1" applyProtection="1">
      <alignment vertical="center" shrinkToFit="1"/>
      <protection locked="0"/>
    </xf>
    <xf numFmtId="180" fontId="17" fillId="2" borderId="65" xfId="0" applyNumberFormat="1" applyFont="1" applyFill="1" applyBorder="1" applyAlignment="1" applyProtection="1">
      <alignment vertical="center" shrinkToFit="1"/>
      <protection locked="0"/>
    </xf>
    <xf numFmtId="0" fontId="23" fillId="3" borderId="8" xfId="0" applyFont="1" applyFill="1" applyBorder="1" applyAlignment="1" applyProtection="1">
      <alignment vertical="top" wrapText="1"/>
    </xf>
    <xf numFmtId="0" fontId="23" fillId="3" borderId="0" xfId="0" applyFont="1" applyFill="1" applyBorder="1" applyAlignment="1" applyProtection="1">
      <alignment vertical="top" wrapText="1"/>
    </xf>
    <xf numFmtId="180" fontId="17" fillId="2" borderId="66" xfId="0" applyNumberFormat="1" applyFont="1" applyFill="1" applyBorder="1" applyAlignment="1" applyProtection="1">
      <alignment vertical="center" shrinkToFit="1"/>
      <protection locked="0"/>
    </xf>
    <xf numFmtId="180" fontId="17" fillId="2" borderId="68" xfId="0" applyNumberFormat="1" applyFont="1" applyFill="1" applyBorder="1" applyAlignment="1" applyProtection="1">
      <alignment vertical="center" shrinkToFit="1"/>
      <protection locked="0"/>
    </xf>
    <xf numFmtId="180" fontId="17" fillId="2" borderId="70" xfId="0" applyNumberFormat="1" applyFont="1" applyFill="1" applyBorder="1" applyAlignment="1" applyProtection="1">
      <alignment vertical="center" shrinkToFit="1"/>
      <protection locked="0"/>
    </xf>
    <xf numFmtId="180" fontId="17" fillId="2" borderId="69" xfId="0" applyNumberFormat="1" applyFont="1" applyFill="1" applyBorder="1" applyAlignment="1" applyProtection="1">
      <alignment vertical="center" shrinkToFit="1"/>
      <protection locked="0"/>
    </xf>
    <xf numFmtId="5" fontId="5" fillId="0" borderId="0" xfId="0" applyNumberFormat="1" applyFont="1" applyBorder="1" applyProtection="1">
      <alignment vertical="center"/>
    </xf>
    <xf numFmtId="177" fontId="0" fillId="0" borderId="0" xfId="0" applyNumberFormat="1" applyBorder="1" applyAlignment="1" applyProtection="1">
      <alignment horizontal="right" vertical="center"/>
    </xf>
    <xf numFmtId="5" fontId="22" fillId="0" borderId="0" xfId="0" applyNumberFormat="1" applyFont="1" applyFill="1" applyBorder="1" applyProtection="1">
      <alignment vertical="center"/>
    </xf>
    <xf numFmtId="5" fontId="22" fillId="0" borderId="0" xfId="0" applyNumberFormat="1" applyFont="1" applyBorder="1" applyProtection="1">
      <alignment vertical="center"/>
    </xf>
    <xf numFmtId="5" fontId="31" fillId="0" borderId="0" xfId="0" applyNumberFormat="1" applyFont="1" applyBorder="1" applyAlignment="1" applyProtection="1">
      <alignment vertical="center" shrinkToFit="1"/>
    </xf>
    <xf numFmtId="181" fontId="0" fillId="0" borderId="0" xfId="1" applyNumberFormat="1" applyFont="1" applyProtection="1">
      <alignment vertical="center"/>
    </xf>
    <xf numFmtId="5" fontId="30" fillId="0" borderId="0" xfId="0" applyNumberFormat="1" applyFont="1" applyBorder="1" applyProtection="1">
      <alignment vertical="center"/>
    </xf>
    <xf numFmtId="0" fontId="39" fillId="0" borderId="0" xfId="0" applyFont="1" applyBorder="1" applyAlignment="1" applyProtection="1">
      <alignment vertical="center" wrapText="1"/>
    </xf>
    <xf numFmtId="0" fontId="23" fillId="3" borderId="0" xfId="0" applyFont="1" applyFill="1" applyBorder="1" applyAlignment="1" applyProtection="1">
      <alignment vertical="center" wrapText="1"/>
    </xf>
    <xf numFmtId="5" fontId="31" fillId="0" borderId="0" xfId="0" applyNumberFormat="1" applyFont="1" applyBorder="1" applyProtection="1">
      <alignment vertical="center"/>
    </xf>
    <xf numFmtId="0" fontId="21" fillId="0" borderId="0" xfId="0" applyFont="1" applyAlignment="1" applyProtection="1">
      <alignment vertical="top" wrapText="1"/>
    </xf>
    <xf numFmtId="0" fontId="8" fillId="0" borderId="0" xfId="0" applyFont="1" applyBorder="1" applyAlignment="1" applyProtection="1">
      <alignment vertical="center" wrapText="1"/>
    </xf>
    <xf numFmtId="0" fontId="0" fillId="0" borderId="40" xfId="0" applyBorder="1" applyProtection="1">
      <alignment vertical="center"/>
    </xf>
    <xf numFmtId="0" fontId="0" fillId="0" borderId="41" xfId="0" applyBorder="1" applyAlignment="1" applyProtection="1">
      <alignment horizontal="left" vertical="center" indent="1"/>
      <protection locked="0"/>
    </xf>
    <xf numFmtId="0" fontId="0" fillId="0" borderId="42" xfId="0" applyBorder="1" applyAlignment="1" applyProtection="1">
      <alignment horizontal="left" vertical="center" indent="1"/>
      <protection locked="0"/>
    </xf>
    <xf numFmtId="0" fontId="0" fillId="0" borderId="43" xfId="0" applyBorder="1" applyAlignment="1" applyProtection="1">
      <alignment horizontal="left" vertical="center" indent="1"/>
      <protection locked="0"/>
    </xf>
    <xf numFmtId="0" fontId="39" fillId="0" borderId="0" xfId="0" applyFont="1" applyAlignment="1">
      <alignment vertical="center" wrapText="1"/>
    </xf>
    <xf numFmtId="38" fontId="0" fillId="2" borderId="39" xfId="1" applyFont="1" applyFill="1" applyBorder="1" applyProtection="1">
      <alignment vertical="center"/>
      <protection locked="0"/>
    </xf>
    <xf numFmtId="38" fontId="0" fillId="2" borderId="71" xfId="1" applyFont="1" applyFill="1" applyBorder="1" applyProtection="1">
      <alignment vertical="center"/>
      <protection locked="0"/>
    </xf>
    <xf numFmtId="0" fontId="0" fillId="0" borderId="0" xfId="0" applyBorder="1" applyAlignment="1" applyProtection="1">
      <alignment vertical="center" shrinkToFit="1"/>
      <protection locked="0"/>
    </xf>
    <xf numFmtId="0" fontId="6" fillId="0" borderId="0" xfId="0" applyFont="1" applyBorder="1" applyAlignment="1" applyProtection="1">
      <alignment vertical="center" wrapText="1"/>
    </xf>
    <xf numFmtId="5" fontId="32" fillId="0" borderId="41" xfId="0" applyNumberFormat="1" applyFont="1" applyBorder="1" applyAlignment="1" applyProtection="1">
      <alignment horizontal="right" vertical="center" indent="3"/>
      <protection locked="0"/>
    </xf>
    <xf numFmtId="5" fontId="32" fillId="0" borderId="42" xfId="0" applyNumberFormat="1" applyFont="1" applyBorder="1" applyAlignment="1" applyProtection="1">
      <alignment horizontal="right" vertical="center" indent="3"/>
      <protection locked="0"/>
    </xf>
    <xf numFmtId="5" fontId="32" fillId="0" borderId="43" xfId="0" applyNumberFormat="1" applyFont="1" applyBorder="1" applyAlignment="1" applyProtection="1">
      <alignment horizontal="right" vertical="center" indent="3"/>
      <protection locked="0"/>
    </xf>
    <xf numFmtId="0" fontId="0" fillId="0" borderId="0" xfId="0" applyBorder="1" applyAlignment="1" applyProtection="1">
      <alignment vertical="center" shrinkToFit="1"/>
    </xf>
    <xf numFmtId="0" fontId="0" fillId="0" borderId="40" xfId="0" applyBorder="1" applyAlignment="1" applyProtection="1">
      <alignment vertical="center" wrapText="1"/>
    </xf>
    <xf numFmtId="0" fontId="0" fillId="0" borderId="41" xfId="0" applyBorder="1" applyAlignment="1" applyProtection="1">
      <alignment horizontal="left" vertical="center" wrapText="1" indent="1"/>
      <protection locked="0"/>
    </xf>
    <xf numFmtId="0" fontId="0" fillId="0" borderId="42" xfId="0" applyBorder="1" applyAlignment="1" applyProtection="1">
      <alignment horizontal="left" vertical="center" wrapText="1" indent="1"/>
      <protection locked="0"/>
    </xf>
    <xf numFmtId="0" fontId="0" fillId="0" borderId="43" xfId="0" applyBorder="1" applyAlignment="1" applyProtection="1">
      <alignment horizontal="left" vertical="center" wrapText="1" indent="1"/>
      <protection locked="0"/>
    </xf>
    <xf numFmtId="0" fontId="0" fillId="0" borderId="0" xfId="0" applyProtection="1">
      <alignment vertical="center"/>
      <protection locked="0"/>
    </xf>
    <xf numFmtId="184" fontId="38" fillId="0" borderId="0" xfId="0" applyNumberFormat="1" applyFont="1" applyBorder="1" applyAlignment="1" applyProtection="1">
      <alignment horizontal="center" vertical="center" shrinkToFit="1"/>
    </xf>
    <xf numFmtId="180" fontId="17" fillId="2" borderId="72" xfId="0" applyNumberFormat="1" applyFont="1" applyFill="1" applyBorder="1" applyAlignment="1" applyProtection="1">
      <alignment vertical="center" shrinkToFit="1"/>
      <protection locked="0"/>
    </xf>
    <xf numFmtId="180" fontId="17" fillId="2" borderId="73" xfId="0" applyNumberFormat="1" applyFont="1" applyFill="1" applyBorder="1" applyAlignment="1" applyProtection="1">
      <alignment vertical="center" shrinkToFit="1"/>
      <protection locked="0"/>
    </xf>
    <xf numFmtId="0" fontId="4" fillId="0" borderId="0" xfId="0" applyFont="1" applyAlignment="1" applyProtection="1">
      <alignment horizontal="center" vertical="center"/>
    </xf>
    <xf numFmtId="177" fontId="0" fillId="0" borderId="0" xfId="0" applyNumberFormat="1" applyAlignment="1" applyProtection="1">
      <alignment horizontal="left" vertical="center"/>
    </xf>
    <xf numFmtId="5" fontId="0" fillId="0" borderId="0" xfId="0" applyNumberFormat="1" applyFill="1" applyProtection="1">
      <alignment vertical="center"/>
    </xf>
    <xf numFmtId="0" fontId="0" fillId="0" borderId="0" xfId="0" applyProtection="1">
      <alignment vertical="center"/>
    </xf>
    <xf numFmtId="5" fontId="0" fillId="0" borderId="0" xfId="0" applyNumberFormat="1" applyProtection="1">
      <alignment vertical="center"/>
    </xf>
    <xf numFmtId="5" fontId="5" fillId="0" borderId="0" xfId="0" applyNumberFormat="1" applyFont="1" applyProtection="1">
      <alignment vertical="center"/>
    </xf>
    <xf numFmtId="5" fontId="5" fillId="0" borderId="0" xfId="0" applyNumberFormat="1" applyFont="1" applyAlignment="1" applyProtection="1">
      <alignment vertical="center" shrinkToFit="1"/>
    </xf>
    <xf numFmtId="0" fontId="23" fillId="3" borderId="8" xfId="0" applyFont="1" applyFill="1" applyBorder="1" applyAlignment="1" applyProtection="1">
      <alignment vertical="center" wrapText="1"/>
    </xf>
    <xf numFmtId="0" fontId="5" fillId="0" borderId="0" xfId="0" applyFont="1" applyAlignment="1" applyProtection="1">
      <alignment horizontal="right" vertical="center" shrinkToFit="1"/>
    </xf>
    <xf numFmtId="0" fontId="0" fillId="0" borderId="0" xfId="0" applyBorder="1" applyAlignment="1" applyProtection="1">
      <alignment vertical="center" wrapText="1"/>
    </xf>
    <xf numFmtId="0" fontId="0" fillId="0" borderId="0" xfId="0" applyAlignment="1">
      <alignment vertical="center" wrapText="1"/>
    </xf>
    <xf numFmtId="0" fontId="8" fillId="0" borderId="0" xfId="0" applyFont="1" applyAlignment="1" applyProtection="1">
      <alignment vertical="center" shrinkToFit="1"/>
    </xf>
    <xf numFmtId="180" fontId="16" fillId="0" borderId="0" xfId="0" applyNumberFormat="1" applyFont="1" applyAlignment="1" applyProtection="1">
      <alignment vertical="center" shrinkToFit="1"/>
    </xf>
  </cellXfs>
  <cellStyles count="4">
    <cellStyle name="桁区切り" xfId="1" builtinId="6"/>
    <cellStyle name="標準" xfId="0" builtinId="0"/>
    <cellStyle name="標準 2" xfId="2" xr:uid="{00000000-0005-0000-0000-000002000000}"/>
    <cellStyle name="標準 2 2" xfId="3" xr:uid="{C1CF691D-6655-48C8-8B6E-5900A51D676B}"/>
  </cellStyles>
  <dxfs count="59">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strike val="0"/>
      </font>
      <fill>
        <patternFill>
          <bgColor rgb="FFFFFF99"/>
        </patternFill>
      </fill>
      <border>
        <left style="thin">
          <color rgb="FFFF0000"/>
        </left>
        <right style="thin">
          <color rgb="FFFF0000"/>
        </right>
        <top/>
        <bottom/>
        <vertical/>
        <horizontal/>
      </border>
    </dxf>
    <dxf>
      <font>
        <color rgb="FFFF0000"/>
      </font>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strike val="0"/>
      </font>
      <fill>
        <patternFill>
          <bgColor rgb="FFFFFF99"/>
        </patternFill>
      </fill>
      <border>
        <left style="thin">
          <color rgb="FFFF0000"/>
        </left>
        <right style="thin">
          <color rgb="FFFF0000"/>
        </right>
        <top/>
        <bottom/>
        <vertical/>
        <horizontal/>
      </border>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ont>
        <strike val="0"/>
      </font>
      <fill>
        <patternFill>
          <bgColor rgb="FFFFFF99"/>
        </patternFill>
      </fill>
      <border>
        <left style="thin">
          <color rgb="FFFF0000"/>
        </left>
        <right style="thin">
          <color rgb="FFFF0000"/>
        </right>
        <top/>
        <bottom/>
        <vertical/>
        <horizontal/>
      </border>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ont>
        <strike val="0"/>
      </font>
      <fill>
        <patternFill>
          <bgColor rgb="FFFFFF99"/>
        </patternFill>
      </fill>
      <border>
        <left style="thin">
          <color rgb="FFFF0000"/>
        </left>
        <right style="thin">
          <color rgb="FFFF0000"/>
        </right>
        <top/>
        <bottom/>
        <vertical/>
        <horizontal/>
      </border>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ont>
        <strike val="0"/>
      </font>
      <fill>
        <patternFill>
          <bgColor rgb="FFFFFF99"/>
        </patternFill>
      </fill>
      <border>
        <left style="thin">
          <color rgb="FFFF0000"/>
        </left>
        <right style="thin">
          <color rgb="FFFF0000"/>
        </right>
        <top/>
        <bottom/>
        <vertical/>
        <horizontal/>
      </border>
    </dxf>
    <dxf>
      <font>
        <color rgb="FFFF0000"/>
      </font>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ont>
        <strike val="0"/>
      </font>
      <fill>
        <patternFill>
          <bgColor rgb="FFFFFF99"/>
        </patternFill>
      </fill>
      <border>
        <left style="thin">
          <color rgb="FFFF0000"/>
        </left>
        <right style="thin">
          <color rgb="FFFF0000"/>
        </right>
        <top/>
        <bottom/>
        <vertical/>
        <horizontal/>
      </border>
    </dxf>
    <dxf>
      <font>
        <color rgb="FFFF0000"/>
      </font>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ont>
        <strike val="0"/>
      </font>
      <fill>
        <patternFill>
          <bgColor rgb="FFFFFF99"/>
        </patternFill>
      </fill>
      <border>
        <left style="thin">
          <color rgb="FFFF0000"/>
        </left>
        <right style="thin">
          <color rgb="FFFF0000"/>
        </right>
        <top/>
        <bottom/>
        <vertical/>
        <horizontal/>
      </border>
    </dxf>
    <dxf>
      <font>
        <color rgb="FFFF0000"/>
      </font>
    </dxf>
    <dxf>
      <font>
        <b/>
        <i val="0"/>
        <color rgb="FFFF0000"/>
      </font>
      <fill>
        <patternFill>
          <bgColor theme="9" tint="0.79998168889431442"/>
        </patternFill>
      </fill>
    </dxf>
  </dxfs>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8</xdr:col>
      <xdr:colOff>120650</xdr:colOff>
      <xdr:row>18</xdr:row>
      <xdr:rowOff>31750</xdr:rowOff>
    </xdr:from>
    <xdr:to>
      <xdr:col>8</xdr:col>
      <xdr:colOff>196850</xdr:colOff>
      <xdr:row>19</xdr:row>
      <xdr:rowOff>209550</xdr:rowOff>
    </xdr:to>
    <xdr:sp macro="" textlink="">
      <xdr:nvSpPr>
        <xdr:cNvPr id="2" name="AutoShape 1">
          <a:extLst>
            <a:ext uri="{FF2B5EF4-FFF2-40B4-BE49-F238E27FC236}">
              <a16:creationId xmlns:a16="http://schemas.microsoft.com/office/drawing/2014/main" id="{265D06CA-74E0-4109-9953-91DF9BFAD353}"/>
            </a:ext>
          </a:extLst>
        </xdr:cNvPr>
        <xdr:cNvSpPr>
          <a:spLocks/>
        </xdr:cNvSpPr>
      </xdr:nvSpPr>
      <xdr:spPr bwMode="auto">
        <a:xfrm>
          <a:off x="2943225" y="3657600"/>
          <a:ext cx="76200" cy="409575"/>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8</xdr:col>
      <xdr:colOff>120650</xdr:colOff>
      <xdr:row>24</xdr:row>
      <xdr:rowOff>31750</xdr:rowOff>
    </xdr:from>
    <xdr:to>
      <xdr:col>8</xdr:col>
      <xdr:colOff>196850</xdr:colOff>
      <xdr:row>25</xdr:row>
      <xdr:rowOff>209550</xdr:rowOff>
    </xdr:to>
    <xdr:sp macro="" textlink="">
      <xdr:nvSpPr>
        <xdr:cNvPr id="3" name="AutoShape 2">
          <a:extLst>
            <a:ext uri="{FF2B5EF4-FFF2-40B4-BE49-F238E27FC236}">
              <a16:creationId xmlns:a16="http://schemas.microsoft.com/office/drawing/2014/main" id="{3F51E91F-EC66-41CB-B0DE-01F5E52B3BCA}"/>
            </a:ext>
          </a:extLst>
        </xdr:cNvPr>
        <xdr:cNvSpPr>
          <a:spLocks/>
        </xdr:cNvSpPr>
      </xdr:nvSpPr>
      <xdr:spPr bwMode="auto">
        <a:xfrm>
          <a:off x="2943225" y="4905375"/>
          <a:ext cx="76200" cy="409575"/>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120650</xdr:colOff>
      <xdr:row>27</xdr:row>
      <xdr:rowOff>31750</xdr:rowOff>
    </xdr:from>
    <xdr:to>
      <xdr:col>8</xdr:col>
      <xdr:colOff>196850</xdr:colOff>
      <xdr:row>28</xdr:row>
      <xdr:rowOff>209550</xdr:rowOff>
    </xdr:to>
    <xdr:sp macro="" textlink="">
      <xdr:nvSpPr>
        <xdr:cNvPr id="4" name="AutoShape 3">
          <a:extLst>
            <a:ext uri="{FF2B5EF4-FFF2-40B4-BE49-F238E27FC236}">
              <a16:creationId xmlns:a16="http://schemas.microsoft.com/office/drawing/2014/main" id="{1C830989-8D95-4CE6-964F-115E77FEEC22}"/>
            </a:ext>
          </a:extLst>
        </xdr:cNvPr>
        <xdr:cNvSpPr>
          <a:spLocks/>
        </xdr:cNvSpPr>
      </xdr:nvSpPr>
      <xdr:spPr bwMode="auto">
        <a:xfrm>
          <a:off x="2943225" y="5591175"/>
          <a:ext cx="76200" cy="409575"/>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247650</xdr:colOff>
      <xdr:row>86</xdr:row>
      <xdr:rowOff>6350</xdr:rowOff>
    </xdr:from>
    <xdr:to>
      <xdr:col>16</xdr:col>
      <xdr:colOff>190500</xdr:colOff>
      <xdr:row>88</xdr:row>
      <xdr:rowOff>203200</xdr:rowOff>
    </xdr:to>
    <xdr:sp macro="" textlink="">
      <xdr:nvSpPr>
        <xdr:cNvPr id="5" name="大かっこ 4">
          <a:extLst>
            <a:ext uri="{FF2B5EF4-FFF2-40B4-BE49-F238E27FC236}">
              <a16:creationId xmlns:a16="http://schemas.microsoft.com/office/drawing/2014/main" id="{C74ED7BC-C275-4D47-A9BC-45386D34584C}"/>
            </a:ext>
          </a:extLst>
        </xdr:cNvPr>
        <xdr:cNvSpPr/>
      </xdr:nvSpPr>
      <xdr:spPr>
        <a:xfrm>
          <a:off x="2362200" y="22040850"/>
          <a:ext cx="3467100" cy="6477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101599</xdr:colOff>
      <xdr:row>4</xdr:row>
      <xdr:rowOff>114300</xdr:rowOff>
    </xdr:from>
    <xdr:to>
      <xdr:col>17</xdr:col>
      <xdr:colOff>345282</xdr:colOff>
      <xdr:row>6</xdr:row>
      <xdr:rowOff>44450</xdr:rowOff>
    </xdr:to>
    <xdr:sp macro="" textlink="">
      <xdr:nvSpPr>
        <xdr:cNvPr id="6" name="テキスト ボックス 5">
          <a:extLst>
            <a:ext uri="{FF2B5EF4-FFF2-40B4-BE49-F238E27FC236}">
              <a16:creationId xmlns:a16="http://schemas.microsoft.com/office/drawing/2014/main" id="{7D7906BB-564C-4F63-9666-04FE28797072}"/>
            </a:ext>
          </a:extLst>
        </xdr:cNvPr>
        <xdr:cNvSpPr txBox="1"/>
      </xdr:nvSpPr>
      <xdr:spPr>
        <a:xfrm>
          <a:off x="6095999" y="914400"/>
          <a:ext cx="240508"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2</xdr:row>
      <xdr:rowOff>19050</xdr:rowOff>
    </xdr:from>
    <xdr:to>
      <xdr:col>17</xdr:col>
      <xdr:colOff>265926</xdr:colOff>
      <xdr:row>5</xdr:row>
      <xdr:rowOff>201450</xdr:rowOff>
    </xdr:to>
    <xdr:sp macro="" textlink="">
      <xdr:nvSpPr>
        <xdr:cNvPr id="7" name="正方形/長方形 6">
          <a:extLst>
            <a:ext uri="{FF2B5EF4-FFF2-40B4-BE49-F238E27FC236}">
              <a16:creationId xmlns:a16="http://schemas.microsoft.com/office/drawing/2014/main" id="{2C401C36-5841-4430-B703-EA1BC984F07C}"/>
            </a:ext>
          </a:extLst>
        </xdr:cNvPr>
        <xdr:cNvSpPr/>
      </xdr:nvSpPr>
      <xdr:spPr>
        <a:xfrm>
          <a:off x="5645151" y="381000"/>
          <a:ext cx="612000" cy="79835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120650</xdr:colOff>
      <xdr:row>18</xdr:row>
      <xdr:rowOff>31750</xdr:rowOff>
    </xdr:from>
    <xdr:to>
      <xdr:col>8</xdr:col>
      <xdr:colOff>196850</xdr:colOff>
      <xdr:row>19</xdr:row>
      <xdr:rowOff>209550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14650" y="3568700"/>
          <a:ext cx="76200" cy="4064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8</xdr:col>
      <xdr:colOff>120650</xdr:colOff>
      <xdr:row>24</xdr:row>
      <xdr:rowOff>31750</xdr:rowOff>
    </xdr:from>
    <xdr:to>
      <xdr:col>8</xdr:col>
      <xdr:colOff>196850</xdr:colOff>
      <xdr:row>25</xdr:row>
      <xdr:rowOff>209550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14650" y="4813300"/>
          <a:ext cx="76200" cy="4064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120650</xdr:colOff>
      <xdr:row>27</xdr:row>
      <xdr:rowOff>31750</xdr:rowOff>
    </xdr:from>
    <xdr:to>
      <xdr:col>8</xdr:col>
      <xdr:colOff>196850</xdr:colOff>
      <xdr:row>28</xdr:row>
      <xdr:rowOff>209550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2914650" y="5499100"/>
          <a:ext cx="76200" cy="4064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247650</xdr:colOff>
      <xdr:row>86</xdr:row>
      <xdr:rowOff>6350</xdr:rowOff>
    </xdr:from>
    <xdr:to>
      <xdr:col>16</xdr:col>
      <xdr:colOff>190500</xdr:colOff>
      <xdr:row>88</xdr:row>
      <xdr:rowOff>203200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2343150" y="28657550"/>
          <a:ext cx="3435350" cy="65405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101599</xdr:colOff>
      <xdr:row>4</xdr:row>
      <xdr:rowOff>114300</xdr:rowOff>
    </xdr:from>
    <xdr:to>
      <xdr:col>17</xdr:col>
      <xdr:colOff>345282</xdr:colOff>
      <xdr:row>6</xdr:row>
      <xdr:rowOff>44450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038849" y="908050"/>
          <a:ext cx="243683" cy="33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2</xdr:row>
      <xdr:rowOff>19050</xdr:rowOff>
    </xdr:from>
    <xdr:to>
      <xdr:col>17</xdr:col>
      <xdr:colOff>265926</xdr:colOff>
      <xdr:row>5</xdr:row>
      <xdr:rowOff>198275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5591176" y="374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247650</xdr:colOff>
      <xdr:row>86</xdr:row>
      <xdr:rowOff>6350</xdr:rowOff>
    </xdr:from>
    <xdr:to>
      <xdr:col>16</xdr:col>
      <xdr:colOff>190500</xdr:colOff>
      <xdr:row>88</xdr:row>
      <xdr:rowOff>203200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343150" y="15570200"/>
          <a:ext cx="3435350" cy="65405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101599</xdr:colOff>
      <xdr:row>4</xdr:row>
      <xdr:rowOff>114300</xdr:rowOff>
    </xdr:from>
    <xdr:to>
      <xdr:col>17</xdr:col>
      <xdr:colOff>345282</xdr:colOff>
      <xdr:row>6</xdr:row>
      <xdr:rowOff>44450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038849" y="901700"/>
          <a:ext cx="243683" cy="3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2</xdr:row>
      <xdr:rowOff>19050</xdr:rowOff>
    </xdr:from>
    <xdr:to>
      <xdr:col>17</xdr:col>
      <xdr:colOff>265926</xdr:colOff>
      <xdr:row>5</xdr:row>
      <xdr:rowOff>182400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591176" y="374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273050</xdr:colOff>
      <xdr:row>18</xdr:row>
      <xdr:rowOff>31750</xdr:rowOff>
    </xdr:from>
    <xdr:to>
      <xdr:col>8</xdr:col>
      <xdr:colOff>0</xdr:colOff>
      <xdr:row>19</xdr:row>
      <xdr:rowOff>209550</xdr:rowOff>
    </xdr:to>
    <xdr:sp macro="" textlink="">
      <xdr:nvSpPr>
        <xdr:cNvPr id="2265" name="AutoShape 1">
          <a:extLst>
            <a:ext uri="{FF2B5EF4-FFF2-40B4-BE49-F238E27FC236}">
              <a16:creationId xmlns:a16="http://schemas.microsoft.com/office/drawing/2014/main" id="{00000000-0008-0000-0200-0000D9080000}"/>
            </a:ext>
          </a:extLst>
        </xdr:cNvPr>
        <xdr:cNvSpPr>
          <a:spLocks/>
        </xdr:cNvSpPr>
      </xdr:nvSpPr>
      <xdr:spPr bwMode="auto">
        <a:xfrm>
          <a:off x="2717800" y="3968750"/>
          <a:ext cx="76200" cy="4318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273050</xdr:colOff>
      <xdr:row>24</xdr:row>
      <xdr:rowOff>44450</xdr:rowOff>
    </xdr:from>
    <xdr:to>
      <xdr:col>8</xdr:col>
      <xdr:colOff>0</xdr:colOff>
      <xdr:row>25</xdr:row>
      <xdr:rowOff>222250</xdr:rowOff>
    </xdr:to>
    <xdr:sp macro="" textlink="">
      <xdr:nvSpPr>
        <xdr:cNvPr id="2266" name="AutoShape 2">
          <a:extLst>
            <a:ext uri="{FF2B5EF4-FFF2-40B4-BE49-F238E27FC236}">
              <a16:creationId xmlns:a16="http://schemas.microsoft.com/office/drawing/2014/main" id="{00000000-0008-0000-0200-0000DA080000}"/>
            </a:ext>
          </a:extLst>
        </xdr:cNvPr>
        <xdr:cNvSpPr>
          <a:spLocks/>
        </xdr:cNvSpPr>
      </xdr:nvSpPr>
      <xdr:spPr bwMode="auto">
        <a:xfrm>
          <a:off x="2717800" y="5505450"/>
          <a:ext cx="76200" cy="4318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101599</xdr:colOff>
      <xdr:row>4</xdr:row>
      <xdr:rowOff>234950</xdr:rowOff>
    </xdr:from>
    <xdr:to>
      <xdr:col>17</xdr:col>
      <xdr:colOff>345282</xdr:colOff>
      <xdr:row>6</xdr:row>
      <xdr:rowOff>165100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45875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101599</xdr:colOff>
      <xdr:row>4</xdr:row>
      <xdr:rowOff>234950</xdr:rowOff>
    </xdr:from>
    <xdr:to>
      <xdr:col>17</xdr:col>
      <xdr:colOff>345282</xdr:colOff>
      <xdr:row>6</xdr:row>
      <xdr:rowOff>165100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49050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101599</xdr:colOff>
      <xdr:row>4</xdr:row>
      <xdr:rowOff>234950</xdr:rowOff>
    </xdr:from>
    <xdr:to>
      <xdr:col>17</xdr:col>
      <xdr:colOff>345282</xdr:colOff>
      <xdr:row>6</xdr:row>
      <xdr:rowOff>165100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49050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101599</xdr:colOff>
      <xdr:row>4</xdr:row>
      <xdr:rowOff>234950</xdr:rowOff>
    </xdr:from>
    <xdr:to>
      <xdr:col>17</xdr:col>
      <xdr:colOff>345282</xdr:colOff>
      <xdr:row>6</xdr:row>
      <xdr:rowOff>165100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148"/>
  <sheetViews>
    <sheetView workbookViewId="0"/>
  </sheetViews>
  <sheetFormatPr defaultColWidth="8.58203125" defaultRowHeight="13"/>
  <cols>
    <col min="1" max="1" width="12.75" style="8" bestFit="1" customWidth="1"/>
    <col min="2" max="2" width="16.08203125" style="7" bestFit="1" customWidth="1"/>
    <col min="3" max="3" width="18.58203125" style="8" customWidth="1"/>
    <col min="4" max="4" width="8.25" style="6" customWidth="1"/>
    <col min="5" max="5" width="8.58203125" style="8" bestFit="1" customWidth="1"/>
    <col min="6" max="6" width="8.58203125" style="8"/>
    <col min="7" max="7" width="12.33203125" style="8" bestFit="1" customWidth="1"/>
    <col min="8" max="8" width="15.33203125" style="8" bestFit="1" customWidth="1"/>
    <col min="9" max="16384" width="8.58203125" style="8"/>
  </cols>
  <sheetData>
    <row r="2" spans="1:8" ht="14.5">
      <c r="A2" s="9" t="s">
        <v>57</v>
      </c>
      <c r="B2" s="10">
        <v>43584</v>
      </c>
      <c r="C2" s="187" t="s">
        <v>58</v>
      </c>
      <c r="D2" s="187"/>
      <c r="E2" s="187"/>
      <c r="F2" s="187"/>
      <c r="G2" s="187"/>
      <c r="H2" s="188"/>
    </row>
    <row r="3" spans="1:8" ht="14.5">
      <c r="A3" s="11" t="s">
        <v>59</v>
      </c>
      <c r="B3" s="12">
        <v>43588</v>
      </c>
      <c r="C3" s="189" t="s">
        <v>60</v>
      </c>
      <c r="D3" s="189"/>
      <c r="E3" s="189"/>
      <c r="F3" s="189"/>
      <c r="G3" s="189"/>
      <c r="H3" s="190"/>
    </row>
    <row r="4" spans="1:8" ht="14.5">
      <c r="A4" s="11" t="s">
        <v>61</v>
      </c>
      <c r="B4" s="12">
        <v>43589</v>
      </c>
      <c r="C4" s="189" t="s">
        <v>62</v>
      </c>
      <c r="D4" s="189"/>
      <c r="E4" s="189"/>
      <c r="F4" s="189"/>
      <c r="G4" s="189"/>
      <c r="H4" s="190"/>
    </row>
    <row r="5" spans="1:8" ht="14.5">
      <c r="A5" s="11" t="s">
        <v>63</v>
      </c>
      <c r="B5" s="12">
        <v>43590</v>
      </c>
      <c r="C5" s="189" t="s">
        <v>64</v>
      </c>
      <c r="D5" s="189"/>
      <c r="E5" s="189"/>
      <c r="F5" s="189"/>
      <c r="G5" s="189"/>
      <c r="H5" s="190"/>
    </row>
    <row r="6" spans="1:8" ht="14.5">
      <c r="A6" s="11" t="s">
        <v>65</v>
      </c>
      <c r="B6" s="12" t="s">
        <v>66</v>
      </c>
      <c r="C6" s="189" t="s">
        <v>67</v>
      </c>
      <c r="D6" s="189"/>
      <c r="E6" s="189"/>
      <c r="F6" s="189"/>
      <c r="G6" s="189"/>
      <c r="H6" s="190"/>
    </row>
    <row r="7" spans="1:8" ht="14.5">
      <c r="A7" s="11" t="s">
        <v>68</v>
      </c>
      <c r="B7" s="12">
        <v>43688</v>
      </c>
      <c r="C7" s="189" t="s">
        <v>69</v>
      </c>
      <c r="D7" s="189"/>
      <c r="E7" s="189"/>
      <c r="F7" s="189"/>
      <c r="G7" s="189"/>
      <c r="H7" s="190"/>
    </row>
    <row r="8" spans="1:8" ht="14.5">
      <c r="A8" s="11" t="s">
        <v>70</v>
      </c>
      <c r="B8" s="12" t="s">
        <v>71</v>
      </c>
      <c r="C8" s="189" t="s">
        <v>72</v>
      </c>
      <c r="D8" s="189"/>
      <c r="E8" s="189"/>
      <c r="F8" s="189"/>
      <c r="G8" s="189"/>
      <c r="H8" s="190"/>
    </row>
    <row r="9" spans="1:8" ht="14.5">
      <c r="A9" s="11" t="s">
        <v>73</v>
      </c>
      <c r="B9" s="12" t="s">
        <v>74</v>
      </c>
      <c r="C9" s="189" t="s">
        <v>75</v>
      </c>
      <c r="D9" s="189"/>
      <c r="E9" s="189"/>
      <c r="F9" s="189"/>
      <c r="G9" s="189"/>
      <c r="H9" s="190"/>
    </row>
    <row r="10" spans="1:8" ht="14.5">
      <c r="A10" s="11" t="s">
        <v>76</v>
      </c>
      <c r="B10" s="12" t="s">
        <v>77</v>
      </c>
      <c r="C10" s="189" t="s">
        <v>78</v>
      </c>
      <c r="D10" s="189"/>
      <c r="E10" s="189"/>
      <c r="F10" s="189"/>
      <c r="G10" s="189"/>
      <c r="H10" s="190"/>
    </row>
    <row r="11" spans="1:8" ht="14.5">
      <c r="A11" s="11" t="s">
        <v>41</v>
      </c>
      <c r="B11" s="12">
        <v>43772</v>
      </c>
      <c r="C11" s="189" t="s">
        <v>79</v>
      </c>
      <c r="D11" s="189"/>
      <c r="E11" s="189"/>
      <c r="F11" s="189"/>
      <c r="G11" s="189"/>
      <c r="H11" s="190"/>
    </row>
    <row r="12" spans="1:8" ht="14.5">
      <c r="A12" s="13" t="s">
        <v>80</v>
      </c>
      <c r="B12" s="14">
        <v>43792</v>
      </c>
      <c r="C12" s="191" t="s">
        <v>81</v>
      </c>
      <c r="D12" s="191"/>
      <c r="E12" s="191"/>
      <c r="F12" s="191"/>
      <c r="G12" s="191"/>
      <c r="H12" s="192"/>
    </row>
    <row r="13" spans="1:8" ht="14.5">
      <c r="A13" s="9" t="s">
        <v>42</v>
      </c>
      <c r="B13" s="10">
        <v>43466</v>
      </c>
      <c r="C13" s="187" t="s">
        <v>45</v>
      </c>
      <c r="D13" s="187"/>
      <c r="E13" s="187"/>
      <c r="F13" s="187"/>
      <c r="G13" s="187"/>
      <c r="H13" s="188"/>
    </row>
    <row r="14" spans="1:8" ht="14.5">
      <c r="A14" s="11" t="s">
        <v>46</v>
      </c>
      <c r="B14" s="12" t="s">
        <v>47</v>
      </c>
      <c r="C14" s="189" t="s">
        <v>48</v>
      </c>
      <c r="D14" s="189"/>
      <c r="E14" s="189"/>
      <c r="F14" s="189"/>
      <c r="G14" s="189"/>
      <c r="H14" s="190"/>
    </row>
    <row r="15" spans="1:8" ht="14.5">
      <c r="A15" s="11" t="s">
        <v>49</v>
      </c>
      <c r="B15" s="12" t="s">
        <v>50</v>
      </c>
      <c r="C15" s="189" t="s">
        <v>51</v>
      </c>
      <c r="D15" s="189"/>
      <c r="E15" s="189"/>
      <c r="F15" s="189"/>
      <c r="G15" s="189"/>
      <c r="H15" s="190"/>
    </row>
    <row r="16" spans="1:8" ht="14.5">
      <c r="A16" s="11" t="s">
        <v>52</v>
      </c>
      <c r="B16" s="12">
        <v>43519</v>
      </c>
      <c r="C16" s="189" t="s">
        <v>53</v>
      </c>
      <c r="D16" s="189"/>
      <c r="E16" s="189"/>
      <c r="F16" s="189"/>
      <c r="G16" s="189"/>
      <c r="H16" s="190"/>
    </row>
    <row r="17" spans="1:8" ht="14.5">
      <c r="A17" s="13" t="s">
        <v>54</v>
      </c>
      <c r="B17" s="14" t="s">
        <v>55</v>
      </c>
      <c r="C17" s="191" t="s">
        <v>56</v>
      </c>
      <c r="D17" s="191"/>
      <c r="E17" s="191"/>
      <c r="F17" s="191"/>
      <c r="G17" s="191"/>
      <c r="H17" s="192"/>
    </row>
    <row r="18" spans="1:8" ht="14.5" thickBot="1">
      <c r="A18"/>
      <c r="B18"/>
      <c r="C18"/>
      <c r="D18"/>
      <c r="E18"/>
      <c r="F18"/>
    </row>
    <row r="19" spans="1:8" ht="19" customHeight="1">
      <c r="A19" s="20"/>
      <c r="B19" s="21" t="s">
        <v>91</v>
      </c>
      <c r="C19" s="22"/>
      <c r="D19" s="28" t="s">
        <v>92</v>
      </c>
      <c r="E19" s="20"/>
      <c r="F19" s="20"/>
      <c r="G19" s="23"/>
      <c r="H19" s="23"/>
    </row>
    <row r="20" spans="1:8" ht="18.5">
      <c r="A20" s="25" t="s">
        <v>88</v>
      </c>
      <c r="B20" s="29">
        <v>45411</v>
      </c>
      <c r="C20" s="15" t="s">
        <v>37</v>
      </c>
      <c r="D20" s="6" t="str">
        <f t="shared" ref="D20:D146" si="0">TEXT(B20,"aaa")</f>
        <v>月</v>
      </c>
    </row>
    <row r="21" spans="1:8" ht="18.5">
      <c r="A21" s="26"/>
      <c r="B21" s="30">
        <v>45415</v>
      </c>
      <c r="C21" s="16" t="s">
        <v>38</v>
      </c>
      <c r="D21" s="6" t="str">
        <f t="shared" si="0"/>
        <v>金</v>
      </c>
    </row>
    <row r="22" spans="1:8" ht="18.5">
      <c r="A22" s="26"/>
      <c r="B22" s="30">
        <v>45416</v>
      </c>
      <c r="C22" s="16" t="s">
        <v>39</v>
      </c>
      <c r="D22" s="6" t="str">
        <f t="shared" si="0"/>
        <v>土</v>
      </c>
    </row>
    <row r="23" spans="1:8" ht="18.5">
      <c r="A23" s="26"/>
      <c r="B23" s="30">
        <v>45417</v>
      </c>
      <c r="C23" s="16" t="s">
        <v>40</v>
      </c>
      <c r="D23" s="6" t="str">
        <f t="shared" si="0"/>
        <v>日</v>
      </c>
    </row>
    <row r="24" spans="1:8" ht="18.5">
      <c r="A24" s="26"/>
      <c r="B24" s="32">
        <f>B23+1</f>
        <v>45418</v>
      </c>
      <c r="C24" s="125" t="s">
        <v>82</v>
      </c>
      <c r="D24" s="6" t="str">
        <f t="shared" si="0"/>
        <v>月</v>
      </c>
    </row>
    <row r="25" spans="1:8" ht="18.5">
      <c r="A25" s="26"/>
      <c r="B25" s="31">
        <v>45488</v>
      </c>
      <c r="C25" s="17" t="s">
        <v>98</v>
      </c>
      <c r="D25" s="6" t="str">
        <f t="shared" si="0"/>
        <v>月</v>
      </c>
    </row>
    <row r="26" spans="1:8" ht="18.5">
      <c r="A26" s="26"/>
      <c r="B26" s="30">
        <v>45515</v>
      </c>
      <c r="C26" s="16" t="s">
        <v>94</v>
      </c>
      <c r="D26" s="6" t="str">
        <f t="shared" si="0"/>
        <v>日</v>
      </c>
    </row>
    <row r="27" spans="1:8" ht="18.5">
      <c r="A27" s="26"/>
      <c r="B27" s="32">
        <f>B26+1</f>
        <v>45516</v>
      </c>
      <c r="C27" s="125" t="s">
        <v>82</v>
      </c>
      <c r="D27" s="6" t="str">
        <f t="shared" si="0"/>
        <v>月</v>
      </c>
    </row>
    <row r="28" spans="1:8" ht="18.5">
      <c r="A28" s="26"/>
      <c r="B28" s="31">
        <v>45551</v>
      </c>
      <c r="C28" s="17" t="s">
        <v>99</v>
      </c>
      <c r="D28" s="6" t="str">
        <f t="shared" si="0"/>
        <v>月</v>
      </c>
    </row>
    <row r="29" spans="1:8" ht="18.5">
      <c r="A29" s="26"/>
      <c r="B29" s="31">
        <v>45557</v>
      </c>
      <c r="C29" s="17" t="s">
        <v>96</v>
      </c>
      <c r="D29" s="6" t="str">
        <f t="shared" si="0"/>
        <v>日</v>
      </c>
    </row>
    <row r="30" spans="1:8" ht="18.5">
      <c r="A30" s="26"/>
      <c r="B30" s="32">
        <f>B29+1</f>
        <v>45558</v>
      </c>
      <c r="C30" s="125" t="s">
        <v>82</v>
      </c>
      <c r="D30" s="6" t="str">
        <f t="shared" si="0"/>
        <v>月</v>
      </c>
    </row>
    <row r="31" spans="1:8" ht="18.5">
      <c r="A31" s="26"/>
      <c r="B31" s="31">
        <v>45579</v>
      </c>
      <c r="C31" s="17" t="s">
        <v>100</v>
      </c>
      <c r="D31" s="6" t="str">
        <f t="shared" si="0"/>
        <v>月</v>
      </c>
    </row>
    <row r="32" spans="1:8" ht="18.5">
      <c r="A32" s="26"/>
      <c r="B32" s="30">
        <v>45599</v>
      </c>
      <c r="C32" s="16" t="s">
        <v>84</v>
      </c>
      <c r="D32" s="6" t="str">
        <f t="shared" si="0"/>
        <v>日</v>
      </c>
    </row>
    <row r="33" spans="1:4" ht="18.5">
      <c r="A33" s="26"/>
      <c r="B33" s="32">
        <f>B32+1</f>
        <v>45600</v>
      </c>
      <c r="C33" s="125" t="s">
        <v>82</v>
      </c>
      <c r="D33" s="6" t="str">
        <f t="shared" si="0"/>
        <v>月</v>
      </c>
    </row>
    <row r="34" spans="1:4" ht="18.5">
      <c r="A34" s="26"/>
      <c r="B34" s="30">
        <v>45619</v>
      </c>
      <c r="C34" s="16" t="s">
        <v>95</v>
      </c>
      <c r="D34" s="6" t="str">
        <f t="shared" si="0"/>
        <v>土</v>
      </c>
    </row>
    <row r="35" spans="1:4" ht="18.5">
      <c r="A35" s="26"/>
      <c r="B35" s="30">
        <v>45655</v>
      </c>
      <c r="C35" s="16" t="s">
        <v>83</v>
      </c>
      <c r="D35" s="6" t="str">
        <f t="shared" si="0"/>
        <v>日</v>
      </c>
    </row>
    <row r="36" spans="1:4" ht="18.5">
      <c r="A36" s="26"/>
      <c r="B36" s="30">
        <v>45656</v>
      </c>
      <c r="C36" s="16" t="s">
        <v>83</v>
      </c>
      <c r="D36" s="6" t="str">
        <f t="shared" si="0"/>
        <v>月</v>
      </c>
    </row>
    <row r="37" spans="1:4" ht="18.5">
      <c r="A37" s="26"/>
      <c r="B37" s="30">
        <v>45657</v>
      </c>
      <c r="C37" s="16" t="s">
        <v>83</v>
      </c>
      <c r="D37" s="6" t="str">
        <f t="shared" si="0"/>
        <v>火</v>
      </c>
    </row>
    <row r="38" spans="1:4" ht="18.5">
      <c r="A38" s="26"/>
      <c r="B38" s="30">
        <v>45658</v>
      </c>
      <c r="C38" s="16" t="s">
        <v>42</v>
      </c>
      <c r="D38" s="6" t="str">
        <f t="shared" si="0"/>
        <v>水</v>
      </c>
    </row>
    <row r="39" spans="1:4" ht="18.5">
      <c r="A39" s="26"/>
      <c r="B39" s="30">
        <v>45659</v>
      </c>
      <c r="C39" s="16" t="s">
        <v>83</v>
      </c>
      <c r="D39" s="6" t="str">
        <f t="shared" si="0"/>
        <v>木</v>
      </c>
    </row>
    <row r="40" spans="1:4" ht="18.5">
      <c r="A40" s="26"/>
      <c r="B40" s="30">
        <v>45660</v>
      </c>
      <c r="C40" s="16" t="s">
        <v>83</v>
      </c>
      <c r="D40" s="6" t="str">
        <f t="shared" si="0"/>
        <v>金</v>
      </c>
    </row>
    <row r="41" spans="1:4" ht="18.5">
      <c r="A41" s="26"/>
      <c r="B41" s="31">
        <v>45670</v>
      </c>
      <c r="C41" s="17" t="s">
        <v>101</v>
      </c>
      <c r="D41" s="6" t="str">
        <f t="shared" si="0"/>
        <v>月</v>
      </c>
    </row>
    <row r="42" spans="1:4" ht="18.5">
      <c r="A42" s="26"/>
      <c r="B42" s="30">
        <v>45699</v>
      </c>
      <c r="C42" s="16" t="s">
        <v>43</v>
      </c>
      <c r="D42" s="6" t="str">
        <f t="shared" si="0"/>
        <v>火</v>
      </c>
    </row>
    <row r="43" spans="1:4" ht="18.5">
      <c r="A43" s="26"/>
      <c r="B43" s="30">
        <v>45711</v>
      </c>
      <c r="C43" s="16" t="s">
        <v>44</v>
      </c>
      <c r="D43" s="6" t="str">
        <f t="shared" si="0"/>
        <v>日</v>
      </c>
    </row>
    <row r="44" spans="1:4" ht="18.5">
      <c r="A44" s="26"/>
      <c r="B44" s="32">
        <f>B43+1</f>
        <v>45712</v>
      </c>
      <c r="C44" s="125" t="s">
        <v>82</v>
      </c>
      <c r="D44" s="6" t="str">
        <f t="shared" si="0"/>
        <v>月</v>
      </c>
    </row>
    <row r="45" spans="1:4" ht="18.5">
      <c r="A45" s="27"/>
      <c r="B45" s="33">
        <v>45736</v>
      </c>
      <c r="C45" s="18" t="s">
        <v>97</v>
      </c>
      <c r="D45" s="6" t="str">
        <f t="shared" si="0"/>
        <v>木</v>
      </c>
    </row>
    <row r="46" spans="1:4" s="129" customFormat="1" ht="19" customHeight="1">
      <c r="A46" s="126" t="s">
        <v>104</v>
      </c>
      <c r="B46" s="127">
        <v>45776</v>
      </c>
      <c r="C46" s="128" t="s">
        <v>37</v>
      </c>
      <c r="D46" s="126" t="str">
        <f t="shared" si="0"/>
        <v>火</v>
      </c>
    </row>
    <row r="47" spans="1:4" s="129" customFormat="1" ht="19" customHeight="1">
      <c r="A47" s="126"/>
      <c r="B47" s="130">
        <v>45780</v>
      </c>
      <c r="C47" s="131" t="s">
        <v>38</v>
      </c>
      <c r="D47" s="126" t="str">
        <f t="shared" si="0"/>
        <v>土</v>
      </c>
    </row>
    <row r="48" spans="1:4" s="129" customFormat="1" ht="19" customHeight="1">
      <c r="A48" s="126"/>
      <c r="B48" s="130">
        <v>45781</v>
      </c>
      <c r="C48" s="131" t="s">
        <v>39</v>
      </c>
      <c r="D48" s="126" t="str">
        <f t="shared" si="0"/>
        <v>日</v>
      </c>
    </row>
    <row r="49" spans="1:4" s="129" customFormat="1" ht="19" customHeight="1">
      <c r="A49" s="126"/>
      <c r="B49" s="130">
        <v>45782</v>
      </c>
      <c r="C49" s="131" t="s">
        <v>40</v>
      </c>
      <c r="D49" s="126" t="str">
        <f t="shared" si="0"/>
        <v>月</v>
      </c>
    </row>
    <row r="50" spans="1:4" s="129" customFormat="1" ht="19" customHeight="1">
      <c r="A50" s="126"/>
      <c r="B50" s="132">
        <f>B49+1</f>
        <v>45783</v>
      </c>
      <c r="C50" s="133" t="s">
        <v>82</v>
      </c>
      <c r="D50" s="126" t="str">
        <f t="shared" si="0"/>
        <v>火</v>
      </c>
    </row>
    <row r="51" spans="1:4" s="129" customFormat="1" ht="19" customHeight="1">
      <c r="A51" s="126"/>
      <c r="B51" s="134">
        <v>45859</v>
      </c>
      <c r="C51" s="135" t="s">
        <v>98</v>
      </c>
      <c r="D51" s="126" t="str">
        <f t="shared" si="0"/>
        <v>月</v>
      </c>
    </row>
    <row r="52" spans="1:4" s="129" customFormat="1" ht="19" customHeight="1">
      <c r="A52" s="126"/>
      <c r="B52" s="130">
        <v>45880</v>
      </c>
      <c r="C52" s="131" t="s">
        <v>94</v>
      </c>
      <c r="D52" s="126" t="str">
        <f t="shared" si="0"/>
        <v>月</v>
      </c>
    </row>
    <row r="53" spans="1:4" s="129" customFormat="1" ht="19" customHeight="1">
      <c r="A53" s="126"/>
      <c r="B53" s="130">
        <f t="shared" ref="B53:B58" si="1">+B52+1</f>
        <v>45881</v>
      </c>
      <c r="C53" s="131" t="s">
        <v>227</v>
      </c>
      <c r="D53" s="126" t="str">
        <f t="shared" si="0"/>
        <v>火</v>
      </c>
    </row>
    <row r="54" spans="1:4" s="129" customFormat="1" ht="19" customHeight="1">
      <c r="A54" s="126"/>
      <c r="B54" s="130">
        <f t="shared" si="1"/>
        <v>45882</v>
      </c>
      <c r="C54" s="131" t="s">
        <v>227</v>
      </c>
      <c r="D54" s="126" t="str">
        <f t="shared" si="0"/>
        <v>水</v>
      </c>
    </row>
    <row r="55" spans="1:4" s="129" customFormat="1" ht="19" customHeight="1">
      <c r="A55" s="126"/>
      <c r="B55" s="130">
        <f t="shared" si="1"/>
        <v>45883</v>
      </c>
      <c r="C55" s="131" t="s">
        <v>227</v>
      </c>
      <c r="D55" s="126" t="str">
        <f t="shared" si="0"/>
        <v>木</v>
      </c>
    </row>
    <row r="56" spans="1:4" s="129" customFormat="1" ht="19" customHeight="1">
      <c r="A56" s="126"/>
      <c r="B56" s="130">
        <f t="shared" si="1"/>
        <v>45884</v>
      </c>
      <c r="C56" s="131" t="s">
        <v>227</v>
      </c>
      <c r="D56" s="126" t="str">
        <f t="shared" si="0"/>
        <v>金</v>
      </c>
    </row>
    <row r="57" spans="1:4" s="129" customFormat="1" ht="19" customHeight="1">
      <c r="A57" s="126"/>
      <c r="B57" s="130">
        <f t="shared" si="1"/>
        <v>45885</v>
      </c>
      <c r="C57" s="131" t="s">
        <v>227</v>
      </c>
      <c r="D57" s="126" t="str">
        <f t="shared" si="0"/>
        <v>土</v>
      </c>
    </row>
    <row r="58" spans="1:4" s="129" customFormat="1" ht="19" customHeight="1">
      <c r="A58" s="126"/>
      <c r="B58" s="130">
        <f t="shared" si="1"/>
        <v>45886</v>
      </c>
      <c r="C58" s="131" t="s">
        <v>227</v>
      </c>
      <c r="D58" s="126" t="str">
        <f t="shared" si="0"/>
        <v>日</v>
      </c>
    </row>
    <row r="59" spans="1:4" s="129" customFormat="1" ht="19" customHeight="1">
      <c r="A59" s="126"/>
      <c r="B59" s="134">
        <v>45915</v>
      </c>
      <c r="C59" s="135" t="s">
        <v>99</v>
      </c>
      <c r="D59" s="126" t="str">
        <f t="shared" si="0"/>
        <v>月</v>
      </c>
    </row>
    <row r="60" spans="1:4" s="129" customFormat="1" ht="19" customHeight="1">
      <c r="A60" s="126"/>
      <c r="B60" s="134">
        <v>45923</v>
      </c>
      <c r="C60" s="135" t="s">
        <v>96</v>
      </c>
      <c r="D60" s="126" t="str">
        <f t="shared" si="0"/>
        <v>火</v>
      </c>
    </row>
    <row r="61" spans="1:4" s="129" customFormat="1" ht="19" customHeight="1">
      <c r="A61" s="126"/>
      <c r="B61" s="134">
        <v>45943</v>
      </c>
      <c r="C61" s="135" t="s">
        <v>100</v>
      </c>
      <c r="D61" s="126" t="str">
        <f t="shared" si="0"/>
        <v>月</v>
      </c>
    </row>
    <row r="62" spans="1:4" s="129" customFormat="1" ht="19" customHeight="1">
      <c r="A62" s="126"/>
      <c r="B62" s="130">
        <v>45964</v>
      </c>
      <c r="C62" s="131" t="s">
        <v>84</v>
      </c>
      <c r="D62" s="126" t="str">
        <f t="shared" si="0"/>
        <v>月</v>
      </c>
    </row>
    <row r="63" spans="1:4" s="129" customFormat="1" ht="19" customHeight="1">
      <c r="A63" s="126"/>
      <c r="B63" s="130">
        <v>45984</v>
      </c>
      <c r="C63" s="131" t="s">
        <v>95</v>
      </c>
      <c r="D63" s="126" t="str">
        <f t="shared" si="0"/>
        <v>日</v>
      </c>
    </row>
    <row r="64" spans="1:4" s="129" customFormat="1" ht="19" customHeight="1">
      <c r="A64" s="126"/>
      <c r="B64" s="132">
        <f>B63+1</f>
        <v>45985</v>
      </c>
      <c r="C64" s="133" t="s">
        <v>82</v>
      </c>
      <c r="D64" s="126" t="str">
        <f t="shared" si="0"/>
        <v>月</v>
      </c>
    </row>
    <row r="65" spans="1:4" s="129" customFormat="1" ht="19" customHeight="1">
      <c r="A65" s="126"/>
      <c r="B65" s="130">
        <v>46020</v>
      </c>
      <c r="C65" s="131" t="s">
        <v>83</v>
      </c>
      <c r="D65" s="126" t="str">
        <f t="shared" si="0"/>
        <v>月</v>
      </c>
    </row>
    <row r="66" spans="1:4" s="129" customFormat="1" ht="19" customHeight="1">
      <c r="A66" s="126"/>
      <c r="B66" s="130">
        <v>46021</v>
      </c>
      <c r="C66" s="131" t="s">
        <v>83</v>
      </c>
      <c r="D66" s="126" t="str">
        <f t="shared" si="0"/>
        <v>火</v>
      </c>
    </row>
    <row r="67" spans="1:4" s="129" customFormat="1" ht="19" customHeight="1">
      <c r="A67" s="126"/>
      <c r="B67" s="130">
        <v>46387</v>
      </c>
      <c r="C67" s="131" t="s">
        <v>83</v>
      </c>
      <c r="D67" s="126" t="str">
        <f t="shared" si="0"/>
        <v>木</v>
      </c>
    </row>
    <row r="68" spans="1:4" s="129" customFormat="1" ht="19" customHeight="1">
      <c r="A68" s="126"/>
      <c r="B68" s="130">
        <v>46023</v>
      </c>
      <c r="C68" s="131" t="s">
        <v>42</v>
      </c>
      <c r="D68" s="126" t="str">
        <f t="shared" si="0"/>
        <v>木</v>
      </c>
    </row>
    <row r="69" spans="1:4" s="129" customFormat="1" ht="19" customHeight="1">
      <c r="A69" s="126"/>
      <c r="B69" s="130">
        <v>46024</v>
      </c>
      <c r="C69" s="131" t="s">
        <v>83</v>
      </c>
      <c r="D69" s="126" t="str">
        <f t="shared" si="0"/>
        <v>金</v>
      </c>
    </row>
    <row r="70" spans="1:4" s="129" customFormat="1" ht="19" customHeight="1">
      <c r="A70" s="126"/>
      <c r="B70" s="130">
        <v>46025</v>
      </c>
      <c r="C70" s="131" t="s">
        <v>83</v>
      </c>
      <c r="D70" s="126" t="str">
        <f t="shared" si="0"/>
        <v>土</v>
      </c>
    </row>
    <row r="71" spans="1:4" s="129" customFormat="1" ht="19" customHeight="1">
      <c r="A71" s="126"/>
      <c r="B71" s="134">
        <v>46034</v>
      </c>
      <c r="C71" s="135" t="s">
        <v>101</v>
      </c>
      <c r="D71" s="126" t="str">
        <f t="shared" si="0"/>
        <v>月</v>
      </c>
    </row>
    <row r="72" spans="1:4" s="129" customFormat="1" ht="19" customHeight="1">
      <c r="A72" s="126"/>
      <c r="B72" s="130">
        <v>46064</v>
      </c>
      <c r="C72" s="131" t="s">
        <v>43</v>
      </c>
      <c r="D72" s="126" t="str">
        <f t="shared" si="0"/>
        <v>水</v>
      </c>
    </row>
    <row r="73" spans="1:4" s="129" customFormat="1" ht="19" customHeight="1">
      <c r="A73" s="126"/>
      <c r="B73" s="130">
        <v>46076</v>
      </c>
      <c r="C73" s="131" t="s">
        <v>44</v>
      </c>
      <c r="D73" s="126" t="str">
        <f t="shared" si="0"/>
        <v>月</v>
      </c>
    </row>
    <row r="74" spans="1:4" s="129" customFormat="1" ht="19" customHeight="1">
      <c r="A74" s="136"/>
      <c r="B74" s="137">
        <v>46101</v>
      </c>
      <c r="C74" s="138" t="s">
        <v>97</v>
      </c>
      <c r="D74" s="126" t="str">
        <f t="shared" si="0"/>
        <v>金</v>
      </c>
    </row>
    <row r="75" spans="1:4" s="129" customFormat="1" ht="19" customHeight="1">
      <c r="A75" s="139" t="s">
        <v>105</v>
      </c>
      <c r="B75" s="140">
        <v>46141</v>
      </c>
      <c r="C75" s="128" t="s">
        <v>37</v>
      </c>
      <c r="D75" s="126" t="str">
        <f t="shared" si="0"/>
        <v>水</v>
      </c>
    </row>
    <row r="76" spans="1:4" s="129" customFormat="1" ht="19" customHeight="1">
      <c r="A76" s="126"/>
      <c r="B76" s="141">
        <v>46145</v>
      </c>
      <c r="C76" s="131" t="s">
        <v>38</v>
      </c>
      <c r="D76" s="126" t="str">
        <f t="shared" si="0"/>
        <v>日</v>
      </c>
    </row>
    <row r="77" spans="1:4" s="129" customFormat="1" ht="19" customHeight="1">
      <c r="A77" s="126"/>
      <c r="B77" s="141">
        <v>46146</v>
      </c>
      <c r="C77" s="131" t="s">
        <v>39</v>
      </c>
      <c r="D77" s="126" t="str">
        <f t="shared" si="0"/>
        <v>月</v>
      </c>
    </row>
    <row r="78" spans="1:4" s="129" customFormat="1" ht="19" customHeight="1">
      <c r="A78" s="126"/>
      <c r="B78" s="141">
        <v>46147</v>
      </c>
      <c r="C78" s="131" t="s">
        <v>40</v>
      </c>
      <c r="D78" s="126" t="str">
        <f t="shared" si="0"/>
        <v>火</v>
      </c>
    </row>
    <row r="79" spans="1:4" s="129" customFormat="1" ht="19" customHeight="1">
      <c r="A79" s="126"/>
      <c r="B79" s="142">
        <f>+B78+1</f>
        <v>46148</v>
      </c>
      <c r="C79" s="133" t="s">
        <v>82</v>
      </c>
      <c r="D79" s="126" t="str">
        <f t="shared" si="0"/>
        <v>水</v>
      </c>
    </row>
    <row r="80" spans="1:4" s="129" customFormat="1" ht="19" customHeight="1">
      <c r="A80" s="126"/>
      <c r="B80" s="143">
        <v>46223</v>
      </c>
      <c r="C80" s="144" t="s">
        <v>106</v>
      </c>
      <c r="D80" s="145" t="str">
        <f t="shared" si="0"/>
        <v>月</v>
      </c>
    </row>
    <row r="81" spans="1:4" s="129" customFormat="1" ht="19" customHeight="1">
      <c r="A81" s="126"/>
      <c r="B81" s="141">
        <v>46245</v>
      </c>
      <c r="C81" s="131" t="s">
        <v>94</v>
      </c>
      <c r="D81" s="126" t="str">
        <f t="shared" si="0"/>
        <v>火</v>
      </c>
    </row>
    <row r="82" spans="1:4" s="129" customFormat="1" ht="19" customHeight="1">
      <c r="A82" s="126"/>
      <c r="B82" s="141">
        <f t="shared" ref="B82:B87" si="2">+B81+1</f>
        <v>46246</v>
      </c>
      <c r="C82" s="131" t="s">
        <v>228</v>
      </c>
      <c r="D82" s="126" t="str">
        <f t="shared" si="0"/>
        <v>水</v>
      </c>
    </row>
    <row r="83" spans="1:4" s="129" customFormat="1" ht="19" customHeight="1">
      <c r="A83" s="126"/>
      <c r="B83" s="141">
        <f t="shared" si="2"/>
        <v>46247</v>
      </c>
      <c r="C83" s="131" t="s">
        <v>228</v>
      </c>
      <c r="D83" s="126" t="str">
        <f t="shared" si="0"/>
        <v>木</v>
      </c>
    </row>
    <row r="84" spans="1:4" s="129" customFormat="1" ht="19" customHeight="1">
      <c r="A84" s="126"/>
      <c r="B84" s="141">
        <f t="shared" si="2"/>
        <v>46248</v>
      </c>
      <c r="C84" s="131" t="s">
        <v>228</v>
      </c>
      <c r="D84" s="126" t="str">
        <f t="shared" si="0"/>
        <v>金</v>
      </c>
    </row>
    <row r="85" spans="1:4" s="129" customFormat="1" ht="19" customHeight="1">
      <c r="A85" s="126"/>
      <c r="B85" s="141">
        <f t="shared" si="2"/>
        <v>46249</v>
      </c>
      <c r="C85" s="131" t="s">
        <v>228</v>
      </c>
      <c r="D85" s="126" t="str">
        <f t="shared" si="0"/>
        <v>土</v>
      </c>
    </row>
    <row r="86" spans="1:4" s="129" customFormat="1" ht="19" customHeight="1">
      <c r="A86" s="126"/>
      <c r="B86" s="141">
        <f t="shared" si="2"/>
        <v>46250</v>
      </c>
      <c r="C86" s="131" t="s">
        <v>228</v>
      </c>
      <c r="D86" s="126" t="str">
        <f t="shared" si="0"/>
        <v>日</v>
      </c>
    </row>
    <row r="87" spans="1:4" s="129" customFormat="1" ht="19" customHeight="1">
      <c r="A87" s="126"/>
      <c r="B87" s="141">
        <f t="shared" si="2"/>
        <v>46251</v>
      </c>
      <c r="C87" s="131" t="s">
        <v>228</v>
      </c>
      <c r="D87" s="126" t="str">
        <f t="shared" si="0"/>
        <v>月</v>
      </c>
    </row>
    <row r="88" spans="1:4" s="129" customFormat="1" ht="19" customHeight="1">
      <c r="A88" s="126"/>
      <c r="B88" s="143">
        <v>46286</v>
      </c>
      <c r="C88" s="144" t="s">
        <v>107</v>
      </c>
      <c r="D88" s="145" t="str">
        <f t="shared" si="0"/>
        <v>月</v>
      </c>
    </row>
    <row r="89" spans="1:4" s="129" customFormat="1" ht="19" customHeight="1">
      <c r="A89" s="126"/>
      <c r="B89" s="141">
        <v>46287</v>
      </c>
      <c r="C89" s="146" t="s">
        <v>108</v>
      </c>
      <c r="D89" s="126" t="str">
        <f t="shared" si="0"/>
        <v>火</v>
      </c>
    </row>
    <row r="90" spans="1:4" s="129" customFormat="1" ht="19" customHeight="1">
      <c r="A90" s="126"/>
      <c r="B90" s="147">
        <v>46288</v>
      </c>
      <c r="C90" s="148" t="s">
        <v>96</v>
      </c>
      <c r="D90" s="126" t="str">
        <f t="shared" si="0"/>
        <v>水</v>
      </c>
    </row>
    <row r="91" spans="1:4" s="129" customFormat="1" ht="19" customHeight="1">
      <c r="A91" s="126"/>
      <c r="B91" s="143">
        <v>46307</v>
      </c>
      <c r="C91" s="144" t="s">
        <v>109</v>
      </c>
      <c r="D91" s="145" t="str">
        <f t="shared" si="0"/>
        <v>月</v>
      </c>
    </row>
    <row r="92" spans="1:4" s="129" customFormat="1" ht="19" customHeight="1">
      <c r="A92" s="126"/>
      <c r="B92" s="141">
        <v>46329</v>
      </c>
      <c r="C92" s="131" t="s">
        <v>41</v>
      </c>
      <c r="D92" s="126" t="str">
        <f t="shared" si="0"/>
        <v>火</v>
      </c>
    </row>
    <row r="93" spans="1:4" s="129" customFormat="1" ht="19" customHeight="1">
      <c r="A93" s="126"/>
      <c r="B93" s="141">
        <v>46349</v>
      </c>
      <c r="C93" s="131" t="s">
        <v>80</v>
      </c>
      <c r="D93" s="126" t="str">
        <f t="shared" si="0"/>
        <v>月</v>
      </c>
    </row>
    <row r="94" spans="1:4" s="129" customFormat="1" ht="19" customHeight="1">
      <c r="A94" s="126"/>
      <c r="B94" s="141">
        <v>46385</v>
      </c>
      <c r="C94" s="131" t="s">
        <v>83</v>
      </c>
      <c r="D94" s="126" t="str">
        <f t="shared" si="0"/>
        <v>火</v>
      </c>
    </row>
    <row r="95" spans="1:4" s="129" customFormat="1" ht="19" customHeight="1">
      <c r="A95" s="126"/>
      <c r="B95" s="141">
        <v>46386</v>
      </c>
      <c r="C95" s="131" t="s">
        <v>83</v>
      </c>
      <c r="D95" s="126" t="str">
        <f t="shared" si="0"/>
        <v>水</v>
      </c>
    </row>
    <row r="96" spans="1:4" s="129" customFormat="1" ht="19" customHeight="1">
      <c r="A96" s="126"/>
      <c r="B96" s="141">
        <v>46387</v>
      </c>
      <c r="C96" s="131" t="s">
        <v>83</v>
      </c>
      <c r="D96" s="126" t="str">
        <f t="shared" si="0"/>
        <v>木</v>
      </c>
    </row>
    <row r="97" spans="1:4" s="129" customFormat="1" ht="19" customHeight="1">
      <c r="A97" s="126"/>
      <c r="B97" s="141">
        <v>46388</v>
      </c>
      <c r="C97" s="131" t="s">
        <v>42</v>
      </c>
      <c r="D97" s="126" t="str">
        <f t="shared" si="0"/>
        <v>金</v>
      </c>
    </row>
    <row r="98" spans="1:4" s="129" customFormat="1" ht="19" customHeight="1">
      <c r="A98" s="126"/>
      <c r="B98" s="141">
        <v>46389</v>
      </c>
      <c r="C98" s="131" t="s">
        <v>83</v>
      </c>
      <c r="D98" s="126" t="str">
        <f t="shared" si="0"/>
        <v>土</v>
      </c>
    </row>
    <row r="99" spans="1:4" s="129" customFormat="1" ht="19" customHeight="1">
      <c r="A99" s="126"/>
      <c r="B99" s="141">
        <v>46390</v>
      </c>
      <c r="C99" s="131" t="s">
        <v>83</v>
      </c>
      <c r="D99" s="126" t="str">
        <f t="shared" si="0"/>
        <v>日</v>
      </c>
    </row>
    <row r="100" spans="1:4" s="129" customFormat="1" ht="19" customHeight="1">
      <c r="A100" s="126"/>
      <c r="B100" s="143">
        <v>46398</v>
      </c>
      <c r="C100" s="144" t="s">
        <v>110</v>
      </c>
      <c r="D100" s="145" t="str">
        <f t="shared" si="0"/>
        <v>月</v>
      </c>
    </row>
    <row r="101" spans="1:4" s="129" customFormat="1" ht="19" customHeight="1">
      <c r="A101" s="126"/>
      <c r="B101" s="141">
        <v>46429</v>
      </c>
      <c r="C101" s="131" t="s">
        <v>43</v>
      </c>
      <c r="D101" s="126" t="str">
        <f t="shared" si="0"/>
        <v>木</v>
      </c>
    </row>
    <row r="102" spans="1:4" s="129" customFormat="1" ht="19" customHeight="1">
      <c r="A102" s="126"/>
      <c r="B102" s="141">
        <v>46441</v>
      </c>
      <c r="C102" s="131" t="s">
        <v>44</v>
      </c>
      <c r="D102" s="126" t="str">
        <f t="shared" si="0"/>
        <v>火</v>
      </c>
    </row>
    <row r="103" spans="1:4" s="129" customFormat="1" ht="19" customHeight="1">
      <c r="A103" s="149"/>
      <c r="B103" s="150">
        <v>46467</v>
      </c>
      <c r="C103" s="151" t="s">
        <v>97</v>
      </c>
      <c r="D103" s="126" t="str">
        <f t="shared" si="0"/>
        <v>日</v>
      </c>
    </row>
    <row r="104" spans="1:4" s="129" customFormat="1" ht="19" customHeight="1">
      <c r="A104" s="152"/>
      <c r="B104" s="153">
        <f>+B103+1</f>
        <v>46468</v>
      </c>
      <c r="C104" s="154" t="s">
        <v>82</v>
      </c>
      <c r="D104" s="126" t="str">
        <f t="shared" si="0"/>
        <v>月</v>
      </c>
    </row>
    <row r="105" spans="1:4" s="129" customFormat="1" ht="19" customHeight="1">
      <c r="A105" s="139" t="s">
        <v>229</v>
      </c>
      <c r="B105" s="140">
        <f>B75+365</f>
        <v>46506</v>
      </c>
      <c r="C105" s="128" t="s">
        <v>37</v>
      </c>
      <c r="D105" s="126" t="str">
        <f t="shared" si="0"/>
        <v>木</v>
      </c>
    </row>
    <row r="106" spans="1:4" s="129" customFormat="1" ht="19" customHeight="1">
      <c r="A106" s="126"/>
      <c r="B106" s="141">
        <f>B76+365</f>
        <v>46510</v>
      </c>
      <c r="C106" s="131" t="s">
        <v>38</v>
      </c>
      <c r="D106" s="126" t="str">
        <f t="shared" si="0"/>
        <v>月</v>
      </c>
    </row>
    <row r="107" spans="1:4" s="129" customFormat="1" ht="19" customHeight="1">
      <c r="A107" s="126"/>
      <c r="B107" s="141">
        <f>B77+365</f>
        <v>46511</v>
      </c>
      <c r="C107" s="131" t="s">
        <v>39</v>
      </c>
      <c r="D107" s="126" t="str">
        <f t="shared" si="0"/>
        <v>火</v>
      </c>
    </row>
    <row r="108" spans="1:4" s="129" customFormat="1" ht="19" customHeight="1">
      <c r="A108" s="126"/>
      <c r="B108" s="141">
        <f>B78+365</f>
        <v>46512</v>
      </c>
      <c r="C108" s="131" t="s">
        <v>40</v>
      </c>
      <c r="D108" s="126" t="str">
        <f t="shared" si="0"/>
        <v>水</v>
      </c>
    </row>
    <row r="109" spans="1:4" s="129" customFormat="1" ht="19" customHeight="1">
      <c r="A109" s="126"/>
      <c r="B109" s="143">
        <f>B80+365-1</f>
        <v>46587</v>
      </c>
      <c r="C109" s="144" t="s">
        <v>106</v>
      </c>
      <c r="D109" s="145" t="str">
        <f t="shared" si="0"/>
        <v>月</v>
      </c>
    </row>
    <row r="110" spans="1:4" s="129" customFormat="1" ht="19" customHeight="1">
      <c r="A110" s="126"/>
      <c r="B110" s="141">
        <f>B81+365</f>
        <v>46610</v>
      </c>
      <c r="C110" s="131" t="s">
        <v>94</v>
      </c>
      <c r="D110" s="126" t="str">
        <f t="shared" si="0"/>
        <v>水</v>
      </c>
    </row>
    <row r="111" spans="1:4" s="129" customFormat="1" ht="19" customHeight="1">
      <c r="A111" s="126"/>
      <c r="B111" s="141">
        <f t="shared" ref="B111:B116" si="3">+B110+1</f>
        <v>46611</v>
      </c>
      <c r="C111" s="131" t="s">
        <v>228</v>
      </c>
      <c r="D111" s="126" t="str">
        <f t="shared" si="0"/>
        <v>木</v>
      </c>
    </row>
    <row r="112" spans="1:4" s="129" customFormat="1" ht="19" customHeight="1">
      <c r="A112" s="126"/>
      <c r="B112" s="141">
        <f t="shared" si="3"/>
        <v>46612</v>
      </c>
      <c r="C112" s="131" t="s">
        <v>228</v>
      </c>
      <c r="D112" s="126" t="str">
        <f t="shared" si="0"/>
        <v>金</v>
      </c>
    </row>
    <row r="113" spans="1:4" s="129" customFormat="1" ht="19" customHeight="1">
      <c r="A113" s="126"/>
      <c r="B113" s="141">
        <f t="shared" si="3"/>
        <v>46613</v>
      </c>
      <c r="C113" s="131" t="s">
        <v>228</v>
      </c>
      <c r="D113" s="126" t="str">
        <f t="shared" si="0"/>
        <v>土</v>
      </c>
    </row>
    <row r="114" spans="1:4" s="129" customFormat="1" ht="19" customHeight="1">
      <c r="A114" s="126"/>
      <c r="B114" s="141">
        <f t="shared" si="3"/>
        <v>46614</v>
      </c>
      <c r="C114" s="131" t="s">
        <v>228</v>
      </c>
      <c r="D114" s="126" t="str">
        <f t="shared" si="0"/>
        <v>日</v>
      </c>
    </row>
    <row r="115" spans="1:4" s="129" customFormat="1" ht="19" customHeight="1">
      <c r="A115" s="126"/>
      <c r="B115" s="141">
        <f t="shared" si="3"/>
        <v>46615</v>
      </c>
      <c r="C115" s="131" t="s">
        <v>228</v>
      </c>
      <c r="D115" s="126" t="str">
        <f t="shared" si="0"/>
        <v>月</v>
      </c>
    </row>
    <row r="116" spans="1:4" s="129" customFormat="1" ht="19" customHeight="1">
      <c r="A116" s="126"/>
      <c r="B116" s="141">
        <f t="shared" si="3"/>
        <v>46616</v>
      </c>
      <c r="C116" s="131" t="s">
        <v>228</v>
      </c>
      <c r="D116" s="126" t="str">
        <f t="shared" si="0"/>
        <v>火</v>
      </c>
    </row>
    <row r="117" spans="1:4" s="129" customFormat="1" ht="19" customHeight="1">
      <c r="A117" s="126"/>
      <c r="B117" s="143">
        <f>B88+365-1</f>
        <v>46650</v>
      </c>
      <c r="C117" s="144" t="s">
        <v>107</v>
      </c>
      <c r="D117" s="145" t="str">
        <f t="shared" si="0"/>
        <v>月</v>
      </c>
    </row>
    <row r="118" spans="1:4" s="129" customFormat="1" ht="19" customHeight="1">
      <c r="A118" s="126"/>
      <c r="B118" s="147">
        <f>B90+365</f>
        <v>46653</v>
      </c>
      <c r="C118" s="148" t="s">
        <v>96</v>
      </c>
      <c r="D118" s="126" t="str">
        <f t="shared" si="0"/>
        <v>木</v>
      </c>
    </row>
    <row r="119" spans="1:4" s="129" customFormat="1" ht="19" customHeight="1">
      <c r="A119" s="126"/>
      <c r="B119" s="143">
        <f>B91+365-1</f>
        <v>46671</v>
      </c>
      <c r="C119" s="144" t="s">
        <v>109</v>
      </c>
      <c r="D119" s="145" t="str">
        <f t="shared" si="0"/>
        <v>月</v>
      </c>
    </row>
    <row r="120" spans="1:4" s="129" customFormat="1" ht="19" customHeight="1">
      <c r="A120" s="126"/>
      <c r="B120" s="141">
        <f t="shared" ref="B120:B127" si="4">B92+365</f>
        <v>46694</v>
      </c>
      <c r="C120" s="131" t="s">
        <v>41</v>
      </c>
      <c r="D120" s="126" t="str">
        <f t="shared" si="0"/>
        <v>水</v>
      </c>
    </row>
    <row r="121" spans="1:4" s="129" customFormat="1" ht="19" customHeight="1">
      <c r="A121" s="126"/>
      <c r="B121" s="141">
        <f t="shared" si="4"/>
        <v>46714</v>
      </c>
      <c r="C121" s="131" t="s">
        <v>80</v>
      </c>
      <c r="D121" s="126" t="str">
        <f t="shared" si="0"/>
        <v>火</v>
      </c>
    </row>
    <row r="122" spans="1:4" s="129" customFormat="1" ht="19" customHeight="1">
      <c r="A122" s="126"/>
      <c r="B122" s="141">
        <f t="shared" si="4"/>
        <v>46750</v>
      </c>
      <c r="C122" s="131" t="s">
        <v>83</v>
      </c>
      <c r="D122" s="126" t="str">
        <f t="shared" si="0"/>
        <v>水</v>
      </c>
    </row>
    <row r="123" spans="1:4" s="129" customFormat="1" ht="19" customHeight="1">
      <c r="A123" s="126"/>
      <c r="B123" s="141">
        <f t="shared" si="4"/>
        <v>46751</v>
      </c>
      <c r="C123" s="131" t="s">
        <v>83</v>
      </c>
      <c r="D123" s="126" t="str">
        <f t="shared" si="0"/>
        <v>木</v>
      </c>
    </row>
    <row r="124" spans="1:4" s="129" customFormat="1" ht="19" customHeight="1">
      <c r="A124" s="126"/>
      <c r="B124" s="141">
        <f t="shared" si="4"/>
        <v>46752</v>
      </c>
      <c r="C124" s="131" t="s">
        <v>83</v>
      </c>
      <c r="D124" s="126" t="str">
        <f t="shared" si="0"/>
        <v>金</v>
      </c>
    </row>
    <row r="125" spans="1:4" s="129" customFormat="1" ht="19" customHeight="1">
      <c r="A125" s="126"/>
      <c r="B125" s="141">
        <f t="shared" si="4"/>
        <v>46753</v>
      </c>
      <c r="C125" s="131" t="s">
        <v>42</v>
      </c>
      <c r="D125" s="126" t="str">
        <f t="shared" si="0"/>
        <v>土</v>
      </c>
    </row>
    <row r="126" spans="1:4" s="129" customFormat="1" ht="19" customHeight="1">
      <c r="A126" s="126"/>
      <c r="B126" s="141">
        <f t="shared" si="4"/>
        <v>46754</v>
      </c>
      <c r="C126" s="131" t="s">
        <v>83</v>
      </c>
      <c r="D126" s="126" t="str">
        <f t="shared" si="0"/>
        <v>日</v>
      </c>
    </row>
    <row r="127" spans="1:4" s="129" customFormat="1" ht="19" customHeight="1">
      <c r="A127" s="126"/>
      <c r="B127" s="141">
        <f t="shared" si="4"/>
        <v>46755</v>
      </c>
      <c r="C127" s="131" t="s">
        <v>83</v>
      </c>
      <c r="D127" s="126" t="str">
        <f t="shared" si="0"/>
        <v>月</v>
      </c>
    </row>
    <row r="128" spans="1:4" s="129" customFormat="1" ht="19" customHeight="1">
      <c r="A128" s="126"/>
      <c r="B128" s="143">
        <f>B100+365-1</f>
        <v>46762</v>
      </c>
      <c r="C128" s="144" t="s">
        <v>110</v>
      </c>
      <c r="D128" s="145" t="str">
        <f t="shared" si="0"/>
        <v>月</v>
      </c>
    </row>
    <row r="129" spans="1:4" s="129" customFormat="1" ht="19" customHeight="1">
      <c r="A129" s="126"/>
      <c r="B129" s="141">
        <f>B101+365</f>
        <v>46794</v>
      </c>
      <c r="C129" s="131" t="s">
        <v>43</v>
      </c>
      <c r="D129" s="126" t="str">
        <f t="shared" si="0"/>
        <v>金</v>
      </c>
    </row>
    <row r="130" spans="1:4" s="129" customFormat="1" ht="19" customHeight="1">
      <c r="A130" s="126"/>
      <c r="B130" s="141">
        <f>B102+365</f>
        <v>46806</v>
      </c>
      <c r="C130" s="131" t="s">
        <v>44</v>
      </c>
      <c r="D130" s="126" t="str">
        <f t="shared" si="0"/>
        <v>水</v>
      </c>
    </row>
    <row r="131" spans="1:4" s="129" customFormat="1" ht="19" customHeight="1">
      <c r="A131" s="136"/>
      <c r="B131" s="155">
        <f>B103+365</f>
        <v>46832</v>
      </c>
      <c r="C131" s="156" t="s">
        <v>97</v>
      </c>
      <c r="D131" s="126" t="str">
        <f t="shared" si="0"/>
        <v>月</v>
      </c>
    </row>
    <row r="132" spans="1:4" s="129" customFormat="1" ht="19" customHeight="1">
      <c r="A132" s="126"/>
      <c r="B132" s="157"/>
      <c r="C132" s="158"/>
      <c r="D132" s="126" t="str">
        <f t="shared" si="0"/>
        <v>土</v>
      </c>
    </row>
    <row r="133" spans="1:4" s="129" customFormat="1" ht="19" customHeight="1">
      <c r="A133" s="126"/>
      <c r="B133" s="141"/>
      <c r="C133" s="131"/>
      <c r="D133" s="126" t="str">
        <f t="shared" si="0"/>
        <v>土</v>
      </c>
    </row>
    <row r="134" spans="1:4" s="129" customFormat="1" ht="19" customHeight="1">
      <c r="A134" s="126"/>
      <c r="B134" s="141"/>
      <c r="C134" s="131"/>
      <c r="D134" s="126" t="str">
        <f t="shared" si="0"/>
        <v>土</v>
      </c>
    </row>
    <row r="135" spans="1:4" s="129" customFormat="1" ht="19" customHeight="1">
      <c r="A135" s="126"/>
      <c r="B135" s="159"/>
      <c r="C135" s="160"/>
      <c r="D135" s="126"/>
    </row>
    <row r="136" spans="1:4" s="129" customFormat="1" ht="19" customHeight="1">
      <c r="A136" s="126"/>
      <c r="B136" s="159"/>
      <c r="C136" s="160"/>
      <c r="D136" s="126"/>
    </row>
    <row r="137" spans="1:4" s="129" customFormat="1" ht="19" customHeight="1">
      <c r="A137" s="126"/>
      <c r="B137" s="159"/>
      <c r="C137" s="160"/>
      <c r="D137" s="126"/>
    </row>
    <row r="138" spans="1:4" s="129" customFormat="1" ht="19" customHeight="1">
      <c r="A138" s="126"/>
      <c r="B138" s="159"/>
      <c r="C138" s="160"/>
      <c r="D138" s="126"/>
    </row>
    <row r="139" spans="1:4" s="129" customFormat="1" ht="19" customHeight="1">
      <c r="A139" s="126"/>
      <c r="B139" s="159"/>
      <c r="C139" s="160"/>
      <c r="D139" s="126"/>
    </row>
    <row r="140" spans="1:4" s="129" customFormat="1" ht="19" customHeight="1">
      <c r="A140" s="126"/>
      <c r="B140" s="159"/>
      <c r="C140" s="160"/>
      <c r="D140" s="126"/>
    </row>
    <row r="141" spans="1:4" s="129" customFormat="1" ht="19" customHeight="1">
      <c r="A141" s="126"/>
      <c r="B141" s="159"/>
      <c r="C141" s="160"/>
      <c r="D141" s="126"/>
    </row>
    <row r="142" spans="1:4" s="129" customFormat="1" ht="19" customHeight="1">
      <c r="A142" s="126"/>
      <c r="B142" s="159"/>
      <c r="C142" s="160"/>
      <c r="D142" s="126"/>
    </row>
    <row r="143" spans="1:4" s="129" customFormat="1" ht="19" customHeight="1">
      <c r="A143" s="126"/>
      <c r="B143" s="159"/>
      <c r="C143" s="160"/>
      <c r="D143" s="126"/>
    </row>
    <row r="144" spans="1:4" s="129" customFormat="1" ht="19" customHeight="1">
      <c r="A144" s="126"/>
      <c r="B144" s="159"/>
      <c r="C144" s="160"/>
      <c r="D144" s="126"/>
    </row>
    <row r="145" spans="1:4" s="129" customFormat="1" ht="19" customHeight="1">
      <c r="A145" s="161"/>
      <c r="B145" s="162"/>
      <c r="C145" s="163"/>
      <c r="D145" s="126" t="str">
        <f>TEXT(B145,"aaa")</f>
        <v>土</v>
      </c>
    </row>
    <row r="146" spans="1:4" ht="19" customHeight="1" thickBot="1">
      <c r="B146" s="19"/>
      <c r="C146" s="24" t="s">
        <v>89</v>
      </c>
      <c r="D146" s="6" t="str">
        <f t="shared" si="0"/>
        <v>土</v>
      </c>
    </row>
    <row r="147" spans="1:4">
      <c r="B147" s="7" t="s">
        <v>90</v>
      </c>
    </row>
    <row r="148" spans="1:4" ht="14">
      <c r="B148">
        <f>YEAR(EDATE(MAX(B19:B146),-3))-2018</f>
        <v>9</v>
      </c>
    </row>
  </sheetData>
  <mergeCells count="16">
    <mergeCell ref="C16:H16"/>
    <mergeCell ref="C17:H17"/>
    <mergeCell ref="C10:H10"/>
    <mergeCell ref="C11:H11"/>
    <mergeCell ref="C12:H12"/>
    <mergeCell ref="C2:H2"/>
    <mergeCell ref="C3:H3"/>
    <mergeCell ref="C13:H13"/>
    <mergeCell ref="C14:H14"/>
    <mergeCell ref="C15:H15"/>
    <mergeCell ref="C4:H4"/>
    <mergeCell ref="C5:H5"/>
    <mergeCell ref="C6:H6"/>
    <mergeCell ref="C7:H7"/>
    <mergeCell ref="C8:H8"/>
    <mergeCell ref="C9:H9"/>
  </mergeCells>
  <phoneticPr fontId="7"/>
  <conditionalFormatting sqref="D19:D146">
    <cfRule type="expression" dxfId="58" priority="1">
      <formula>WEEKDAY(B19)=1</formula>
    </cfRule>
  </conditionalFormatting>
  <pageMargins left="0.75" right="0.75" top="1" bottom="1" header="0.51200000000000001" footer="0.51200000000000001"/>
  <pageSetup paperSize="9" orientation="portrait"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46"/>
  <sheetViews>
    <sheetView workbookViewId="0"/>
  </sheetViews>
  <sheetFormatPr defaultRowHeight="14"/>
  <cols>
    <col min="2" max="2" width="14.5" bestFit="1" customWidth="1"/>
    <col min="7" max="7" width="10.5" bestFit="1" customWidth="1"/>
  </cols>
  <sheetData>
    <row r="2" spans="2:6">
      <c r="B2" t="s">
        <v>197</v>
      </c>
    </row>
    <row r="3" spans="2:6">
      <c r="B3" s="195" t="s">
        <v>198</v>
      </c>
      <c r="C3" s="196"/>
      <c r="D3" s="87"/>
      <c r="E3" s="87"/>
      <c r="F3" s="88"/>
    </row>
    <row r="4" spans="2:6">
      <c r="B4" s="89">
        <v>0</v>
      </c>
      <c r="C4" s="90">
        <v>200</v>
      </c>
      <c r="D4" s="91" t="s">
        <v>199</v>
      </c>
      <c r="E4" s="90"/>
      <c r="F4" s="4"/>
    </row>
    <row r="5" spans="2:6">
      <c r="B5" s="89">
        <v>1</v>
      </c>
      <c r="C5" s="90">
        <v>0</v>
      </c>
      <c r="D5" s="91" t="s">
        <v>199</v>
      </c>
      <c r="E5" s="90"/>
      <c r="F5" s="4"/>
    </row>
    <row r="6" spans="2:6">
      <c r="B6" s="89">
        <v>10001</v>
      </c>
      <c r="C6" s="92">
        <v>200</v>
      </c>
      <c r="D6" s="91" t="s">
        <v>199</v>
      </c>
      <c r="E6" s="90"/>
      <c r="F6" s="4"/>
    </row>
    <row r="7" spans="2:6">
      <c r="B7" s="89">
        <v>1000001</v>
      </c>
      <c r="C7" s="92">
        <v>200</v>
      </c>
      <c r="D7" s="91" t="s">
        <v>199</v>
      </c>
      <c r="E7" s="90"/>
      <c r="F7" s="4"/>
    </row>
    <row r="8" spans="2:6">
      <c r="B8" s="89">
        <v>2000001</v>
      </c>
      <c r="C8" s="92">
        <v>500</v>
      </c>
      <c r="D8" s="91" t="s">
        <v>199</v>
      </c>
      <c r="E8" s="90"/>
      <c r="F8" s="4"/>
    </row>
    <row r="9" spans="2:6">
      <c r="B9" s="89">
        <v>3000001</v>
      </c>
      <c r="C9" s="92">
        <v>1000</v>
      </c>
      <c r="D9" s="91" t="s">
        <v>199</v>
      </c>
      <c r="E9" s="90"/>
      <c r="F9" s="4"/>
    </row>
    <row r="10" spans="2:6">
      <c r="B10" s="89">
        <v>5000001</v>
      </c>
      <c r="C10" s="92">
        <v>5000</v>
      </c>
      <c r="D10" s="91" t="s">
        <v>199</v>
      </c>
      <c r="E10" s="90"/>
      <c r="F10" s="4"/>
    </row>
    <row r="11" spans="2:6">
      <c r="B11" s="89">
        <v>10000001</v>
      </c>
      <c r="C11" s="92">
        <v>10000</v>
      </c>
      <c r="D11" s="197" t="s">
        <v>200</v>
      </c>
      <c r="E11" s="92">
        <v>20000</v>
      </c>
      <c r="F11" s="200" t="s">
        <v>201</v>
      </c>
    </row>
    <row r="12" spans="2:6">
      <c r="B12" s="89">
        <v>50000001</v>
      </c>
      <c r="C12" s="92">
        <v>30000</v>
      </c>
      <c r="D12" s="198"/>
      <c r="E12" s="92">
        <v>60000</v>
      </c>
      <c r="F12" s="201"/>
    </row>
    <row r="13" spans="2:6">
      <c r="B13" s="89">
        <v>100000001</v>
      </c>
      <c r="C13" s="92">
        <v>60000</v>
      </c>
      <c r="D13" s="198"/>
      <c r="E13" s="92">
        <v>100000</v>
      </c>
      <c r="F13" s="201"/>
    </row>
    <row r="14" spans="2:6">
      <c r="B14" s="89">
        <v>500000001</v>
      </c>
      <c r="C14" s="92">
        <v>160000</v>
      </c>
      <c r="D14" s="198"/>
      <c r="E14" s="92">
        <v>200000</v>
      </c>
      <c r="F14" s="201"/>
    </row>
    <row r="15" spans="2:6">
      <c r="B15" s="89">
        <v>1000000001</v>
      </c>
      <c r="C15" s="92">
        <v>320000</v>
      </c>
      <c r="D15" s="198"/>
      <c r="E15" s="92">
        <v>400000</v>
      </c>
      <c r="F15" s="201"/>
    </row>
    <row r="16" spans="2:6">
      <c r="B16" s="93">
        <v>5000000001</v>
      </c>
      <c r="C16" s="94">
        <v>480000</v>
      </c>
      <c r="D16" s="199"/>
      <c r="E16" s="94">
        <v>600000</v>
      </c>
      <c r="F16" s="202"/>
    </row>
    <row r="18" spans="2:8">
      <c r="B18" t="s">
        <v>202</v>
      </c>
      <c r="F18" s="169" t="s">
        <v>241</v>
      </c>
      <c r="G18" s="171">
        <v>1000000</v>
      </c>
      <c r="H18" t="s">
        <v>242</v>
      </c>
    </row>
    <row r="19" spans="2:8">
      <c r="B19" s="195" t="s">
        <v>198</v>
      </c>
      <c r="C19" s="196"/>
    </row>
    <row r="20" spans="2:8">
      <c r="B20" s="89">
        <v>0</v>
      </c>
      <c r="C20" s="4">
        <v>200</v>
      </c>
      <c r="F20" s="169" t="s">
        <v>243</v>
      </c>
      <c r="G20" s="172">
        <v>4000000</v>
      </c>
      <c r="H20" t="s">
        <v>244</v>
      </c>
    </row>
    <row r="21" spans="2:8">
      <c r="B21" s="89">
        <v>1</v>
      </c>
      <c r="C21" s="4">
        <v>0</v>
      </c>
      <c r="G21" s="173">
        <v>2000000</v>
      </c>
      <c r="H21" t="s">
        <v>245</v>
      </c>
    </row>
    <row r="22" spans="2:8">
      <c r="B22" s="89">
        <v>10001</v>
      </c>
      <c r="C22" s="95">
        <v>200</v>
      </c>
      <c r="G22" s="174">
        <v>5000000</v>
      </c>
      <c r="H22" t="s">
        <v>246</v>
      </c>
    </row>
    <row r="23" spans="2:8">
      <c r="B23" s="89">
        <v>1000001</v>
      </c>
      <c r="C23" s="95">
        <v>400</v>
      </c>
    </row>
    <row r="24" spans="2:8">
      <c r="B24" s="89">
        <v>2000001</v>
      </c>
      <c r="C24" s="95">
        <v>1000</v>
      </c>
    </row>
    <row r="25" spans="2:8">
      <c r="B25" s="89">
        <v>3000001</v>
      </c>
      <c r="C25" s="95">
        <v>2000</v>
      </c>
    </row>
    <row r="26" spans="2:8">
      <c r="B26" s="89">
        <v>5000001</v>
      </c>
      <c r="C26" s="95">
        <v>10000</v>
      </c>
    </row>
    <row r="27" spans="2:8">
      <c r="B27" s="89">
        <v>10000001</v>
      </c>
      <c r="C27" s="95">
        <v>20000</v>
      </c>
    </row>
    <row r="28" spans="2:8">
      <c r="B28" s="89">
        <v>50000001</v>
      </c>
      <c r="C28" s="95">
        <v>60000</v>
      </c>
    </row>
    <row r="29" spans="2:8">
      <c r="B29" s="89">
        <v>100000001</v>
      </c>
      <c r="C29" s="95">
        <v>100000</v>
      </c>
    </row>
    <row r="30" spans="2:8">
      <c r="B30" s="89">
        <v>500000001</v>
      </c>
      <c r="C30" s="95">
        <v>200000</v>
      </c>
    </row>
    <row r="31" spans="2:8">
      <c r="B31" s="89">
        <v>1000000001</v>
      </c>
      <c r="C31" s="95">
        <v>400000</v>
      </c>
    </row>
    <row r="32" spans="2:8">
      <c r="B32" s="93">
        <v>5000000001</v>
      </c>
      <c r="C32" s="96">
        <v>600000</v>
      </c>
    </row>
    <row r="34" spans="2:3">
      <c r="B34" t="s">
        <v>93</v>
      </c>
    </row>
    <row r="35" spans="2:3">
      <c r="B35" s="193" t="s">
        <v>9</v>
      </c>
      <c r="C35" s="194"/>
    </row>
    <row r="36" spans="2:3">
      <c r="B36" s="1">
        <v>1</v>
      </c>
      <c r="C36" s="4">
        <v>1</v>
      </c>
    </row>
    <row r="37" spans="2:3">
      <c r="B37" s="2">
        <v>50000000</v>
      </c>
      <c r="C37" s="4">
        <v>2</v>
      </c>
    </row>
    <row r="38" spans="2:3">
      <c r="B38" s="2">
        <v>100000000</v>
      </c>
      <c r="C38" s="4">
        <v>3</v>
      </c>
    </row>
    <row r="39" spans="2:3">
      <c r="B39" s="2">
        <v>200000000</v>
      </c>
      <c r="C39" s="4">
        <v>4</v>
      </c>
    </row>
    <row r="40" spans="2:3">
      <c r="B40" s="2">
        <f t="shared" ref="B40:B46" si="0">B39+100000000</f>
        <v>300000000</v>
      </c>
      <c r="C40" s="4">
        <v>5</v>
      </c>
    </row>
    <row r="41" spans="2:3">
      <c r="B41" s="2">
        <f t="shared" si="0"/>
        <v>400000000</v>
      </c>
      <c r="C41" s="4">
        <v>6</v>
      </c>
    </row>
    <row r="42" spans="2:3">
      <c r="B42" s="2">
        <f t="shared" si="0"/>
        <v>500000000</v>
      </c>
      <c r="C42" s="4">
        <v>7</v>
      </c>
    </row>
    <row r="43" spans="2:3">
      <c r="B43" s="2">
        <f t="shared" si="0"/>
        <v>600000000</v>
      </c>
      <c r="C43" s="4">
        <v>8</v>
      </c>
    </row>
    <row r="44" spans="2:3">
      <c r="B44" s="2">
        <f t="shared" si="0"/>
        <v>700000000</v>
      </c>
      <c r="C44" s="4">
        <v>9</v>
      </c>
    </row>
    <row r="45" spans="2:3">
      <c r="B45" s="2">
        <f t="shared" si="0"/>
        <v>800000000</v>
      </c>
      <c r="C45" s="4">
        <v>10</v>
      </c>
    </row>
    <row r="46" spans="2:3">
      <c r="B46" s="3">
        <f t="shared" si="0"/>
        <v>900000000</v>
      </c>
      <c r="C46" s="5">
        <v>11</v>
      </c>
    </row>
  </sheetData>
  <mergeCells count="5">
    <mergeCell ref="B35:C35"/>
    <mergeCell ref="B3:C3"/>
    <mergeCell ref="D11:D16"/>
    <mergeCell ref="F11:F16"/>
    <mergeCell ref="B19:C19"/>
  </mergeCells>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2D95F-75DF-492A-9F98-AACD31A3FA9E}">
  <sheetPr>
    <tabColor rgb="FFFFCCFF"/>
  </sheetPr>
  <dimension ref="A1:AD144"/>
  <sheetViews>
    <sheetView tabSelected="1" defaultGridColor="0" colorId="55" zoomScaleNormal="100" workbookViewId="0"/>
  </sheetViews>
  <sheetFormatPr defaultRowHeight="14"/>
  <cols>
    <col min="1" max="19" width="4.58203125" style="185" customWidth="1"/>
    <col min="20" max="20" width="20.58203125" style="185" customWidth="1"/>
    <col min="21" max="22" width="12.58203125" style="185" customWidth="1"/>
    <col min="23" max="23" width="6.58203125" style="185" customWidth="1"/>
    <col min="24" max="24" width="10.58203125" style="185" customWidth="1"/>
    <col min="25" max="26" width="8.58203125" style="185" customWidth="1"/>
    <col min="27" max="16384" width="8.6640625" style="185"/>
  </cols>
  <sheetData>
    <row r="1" spans="1:30" customFormat="1"/>
    <row r="2" spans="1:30" customFormat="1"/>
    <row r="3" spans="1:30" ht="14" customHeight="1">
      <c r="A3" s="184" t="s">
        <v>0</v>
      </c>
      <c r="B3" s="184"/>
      <c r="C3" s="184"/>
      <c r="D3" s="184"/>
      <c r="E3" s="184"/>
      <c r="F3" s="184"/>
      <c r="G3" s="184"/>
      <c r="H3" s="184"/>
      <c r="I3" s="184"/>
      <c r="J3" s="184"/>
      <c r="K3" s="184"/>
      <c r="L3" s="184"/>
      <c r="M3" s="184"/>
      <c r="N3" s="184"/>
      <c r="O3" s="184"/>
      <c r="P3" s="184"/>
      <c r="Q3" s="203" t="s">
        <v>230</v>
      </c>
      <c r="R3" s="204"/>
      <c r="T3" s="170" t="s">
        <v>239</v>
      </c>
      <c r="U3"/>
      <c r="V3"/>
      <c r="W3"/>
      <c r="X3"/>
      <c r="Y3"/>
      <c r="Z3"/>
      <c r="AA3"/>
      <c r="AB3"/>
      <c r="AC3"/>
      <c r="AD3"/>
    </row>
    <row r="4" spans="1:30" ht="20.149999999999999" customHeight="1">
      <c r="A4" s="184"/>
      <c r="B4" s="184"/>
      <c r="C4" s="184"/>
      <c r="D4" s="205" t="s">
        <v>14</v>
      </c>
      <c r="E4" s="205"/>
      <c r="F4" s="205"/>
      <c r="G4" s="205"/>
      <c r="H4" s="205"/>
      <c r="I4" s="205"/>
      <c r="J4" s="205"/>
      <c r="K4" s="205"/>
      <c r="L4" s="205"/>
      <c r="M4" s="205"/>
      <c r="N4" s="205"/>
      <c r="O4" s="184"/>
      <c r="P4" s="184"/>
      <c r="Q4" s="204"/>
      <c r="R4" s="204"/>
      <c r="T4" s="169" t="s">
        <v>240</v>
      </c>
      <c r="U4" s="206"/>
      <c r="V4" s="207"/>
      <c r="W4" s="36" t="str">
        <f>TEXT(U4,"aaa")</f>
        <v>土</v>
      </c>
      <c r="X4" s="37" t="str">
        <f>IF(WEEKDAY(U4,2)&lt;6,IF(Y4="-","ＯＫ","ＮＧ！"),"ＮＧ！")</f>
        <v>ＮＧ！</v>
      </c>
      <c r="Y4" s="208" t="str">
        <f>IF(ISERROR(VLOOKUP(U4,休日設定範囲,2,0)),"-",VLOOKUP(U4,休日設定範囲,2,0))</f>
        <v>-</v>
      </c>
      <c r="Z4" s="208"/>
      <c r="AA4"/>
      <c r="AB4"/>
      <c r="AC4"/>
      <c r="AD4"/>
    </row>
    <row r="5" spans="1:30" ht="14" customHeight="1" thickBot="1">
      <c r="A5" s="184"/>
      <c r="B5" s="184"/>
      <c r="C5" s="184"/>
      <c r="D5" s="182"/>
      <c r="E5" s="182"/>
      <c r="F5" s="182"/>
      <c r="G5" s="182"/>
      <c r="H5" s="182"/>
      <c r="I5" s="182"/>
      <c r="J5" s="182"/>
      <c r="K5" s="182"/>
      <c r="L5" s="182"/>
      <c r="M5" s="182"/>
      <c r="N5" s="182"/>
      <c r="O5" s="184"/>
      <c r="P5" s="184"/>
      <c r="Q5" s="209">
        <f>VLOOKUP(U17,工事印紙,2)</f>
        <v>200</v>
      </c>
      <c r="R5" s="209"/>
      <c r="T5"/>
      <c r="U5"/>
      <c r="V5"/>
      <c r="W5"/>
      <c r="X5"/>
      <c r="Y5"/>
      <c r="Z5"/>
      <c r="AA5"/>
      <c r="AB5"/>
      <c r="AC5"/>
      <c r="AD5"/>
    </row>
    <row r="6" spans="1:30" ht="18" customHeight="1" thickTop="1">
      <c r="A6" s="184" t="s">
        <v>1</v>
      </c>
      <c r="B6" s="184"/>
      <c r="C6" s="184"/>
      <c r="D6" s="184"/>
      <c r="E6" s="184"/>
      <c r="F6" s="184"/>
      <c r="G6" s="210" t="str">
        <f>IF(U6=0,"",DBCS(LEFT(U6,6))&amp;ASC(MID(U6,7,30)))</f>
        <v>令和●年度　国補道改 第1-1分0001号</v>
      </c>
      <c r="H6" s="210"/>
      <c r="I6" s="210"/>
      <c r="J6" s="210"/>
      <c r="K6" s="210"/>
      <c r="L6" s="210"/>
      <c r="M6" s="210"/>
      <c r="N6" s="210"/>
      <c r="O6" s="210"/>
      <c r="P6" s="210"/>
      <c r="Q6" s="209"/>
      <c r="R6" s="209"/>
      <c r="T6" s="83" t="s">
        <v>203</v>
      </c>
      <c r="U6" s="105" t="s">
        <v>205</v>
      </c>
      <c r="V6" s="106"/>
      <c r="W6" s="106"/>
      <c r="X6" s="106"/>
      <c r="Y6" s="106"/>
      <c r="Z6" s="107"/>
    </row>
    <row r="7" spans="1:30" ht="18" customHeight="1">
      <c r="A7" s="184"/>
      <c r="B7" s="184"/>
      <c r="C7" s="184"/>
      <c r="D7" s="184"/>
      <c r="E7" s="184"/>
      <c r="F7" s="184"/>
      <c r="G7" s="210" t="str">
        <f>IF(U7=0,"",U7)</f>
        <v>一般県道●●線</v>
      </c>
      <c r="H7" s="210"/>
      <c r="I7" s="210"/>
      <c r="J7" s="210"/>
      <c r="K7" s="210"/>
      <c r="L7" s="210"/>
      <c r="M7" s="210"/>
      <c r="N7" s="210"/>
      <c r="O7" s="210"/>
      <c r="P7" s="210"/>
      <c r="Q7" s="210"/>
      <c r="R7" s="210"/>
      <c r="T7" s="83" t="s">
        <v>209</v>
      </c>
      <c r="U7" s="108" t="s">
        <v>211</v>
      </c>
      <c r="V7" s="109"/>
      <c r="W7" s="109"/>
      <c r="X7" s="109"/>
      <c r="Y7" s="109"/>
      <c r="Z7" s="110"/>
    </row>
    <row r="8" spans="1:30" ht="18" customHeight="1" thickBot="1">
      <c r="A8" s="184"/>
      <c r="B8" s="184"/>
      <c r="C8" s="184"/>
      <c r="D8" s="184"/>
      <c r="E8" s="184"/>
      <c r="F8" s="184"/>
      <c r="G8" s="210" t="str">
        <f>IF(U8=0,"",U8)</f>
        <v>道路改良工事</v>
      </c>
      <c r="H8" s="210"/>
      <c r="I8" s="210"/>
      <c r="J8" s="210"/>
      <c r="K8" s="210"/>
      <c r="L8" s="210"/>
      <c r="M8" s="210"/>
      <c r="N8" s="210"/>
      <c r="O8" s="210"/>
      <c r="P8" s="210"/>
      <c r="Q8" s="210"/>
      <c r="R8" s="210"/>
      <c r="T8" s="99" t="s">
        <v>210</v>
      </c>
      <c r="U8" s="111" t="s">
        <v>206</v>
      </c>
      <c r="V8" s="112"/>
      <c r="W8" s="112"/>
      <c r="X8" s="112"/>
      <c r="Y8" s="112"/>
      <c r="Z8" s="113"/>
    </row>
    <row r="9" spans="1:30" ht="8" customHeight="1" thickTop="1" thickBot="1">
      <c r="A9" s="184"/>
      <c r="B9" s="184"/>
      <c r="C9" s="184"/>
      <c r="D9" s="184"/>
      <c r="E9" s="184"/>
      <c r="F9" s="184"/>
      <c r="G9" s="184"/>
      <c r="H9" s="184"/>
      <c r="I9" s="184"/>
      <c r="J9" s="184"/>
      <c r="K9" s="184"/>
      <c r="L9" s="184"/>
      <c r="M9" s="184"/>
      <c r="N9" s="184"/>
      <c r="O9" s="184"/>
      <c r="P9" s="184"/>
      <c r="Q9" s="184"/>
      <c r="R9" s="184"/>
    </row>
    <row r="10" spans="1:30" ht="18" customHeight="1" thickTop="1">
      <c r="A10" s="184" t="s">
        <v>3</v>
      </c>
      <c r="B10" s="184"/>
      <c r="C10" s="184"/>
      <c r="D10" s="184"/>
      <c r="E10" s="184"/>
      <c r="F10" s="184"/>
      <c r="G10" s="181" t="s">
        <v>113</v>
      </c>
      <c r="H10" s="210" t="str">
        <f>U10</f>
        <v>●●市●●町　地内</v>
      </c>
      <c r="I10" s="210"/>
      <c r="J10" s="210"/>
      <c r="K10" s="210"/>
      <c r="L10" s="210"/>
      <c r="M10" s="210"/>
      <c r="N10" s="210"/>
      <c r="O10" s="210"/>
      <c r="P10" s="210"/>
      <c r="Q10" s="210"/>
      <c r="R10" s="210"/>
      <c r="T10" s="83" t="s">
        <v>213</v>
      </c>
      <c r="U10" s="114" t="s">
        <v>207</v>
      </c>
      <c r="V10" s="115"/>
      <c r="W10" s="115"/>
      <c r="X10" s="116"/>
    </row>
    <row r="11" spans="1:30" ht="18" customHeight="1" thickBot="1">
      <c r="A11" s="184"/>
      <c r="B11" s="184"/>
      <c r="C11" s="184"/>
      <c r="D11" s="184"/>
      <c r="E11" s="184"/>
      <c r="F11" s="184"/>
      <c r="G11" s="181" t="s">
        <v>114</v>
      </c>
      <c r="H11" s="211" t="str">
        <f>IF(U11=0,"",U11)</f>
        <v/>
      </c>
      <c r="I11" s="211"/>
      <c r="J11" s="211"/>
      <c r="K11" s="211"/>
      <c r="L11" s="211"/>
      <c r="M11" s="211"/>
      <c r="N11" s="211"/>
      <c r="O11" s="211"/>
      <c r="P11" s="211"/>
      <c r="Q11" s="211"/>
      <c r="R11" s="211"/>
      <c r="T11" s="83" t="s">
        <v>204</v>
      </c>
      <c r="U11" s="117"/>
      <c r="V11" s="118"/>
      <c r="W11" s="118"/>
      <c r="X11" s="119"/>
      <c r="Y11" s="86"/>
      <c r="Z11" s="185" t="str">
        <f>"※祝日設定：令和"&amp;DBCS(holiday!$B$148)&amp;"年度末まで"</f>
        <v>※祝日設定：令和９年度末まで</v>
      </c>
    </row>
    <row r="12" spans="1:30" ht="8" customHeight="1" thickTop="1" thickBot="1">
      <c r="A12" s="184"/>
      <c r="B12" s="184"/>
      <c r="C12" s="184"/>
      <c r="D12" s="184"/>
      <c r="E12" s="184"/>
      <c r="F12" s="184"/>
      <c r="G12" s="184"/>
      <c r="H12" s="184"/>
      <c r="I12" s="184"/>
      <c r="J12" s="184"/>
      <c r="K12" s="184"/>
      <c r="L12" s="184"/>
      <c r="M12" s="184"/>
      <c r="N12" s="184"/>
      <c r="O12" s="184"/>
      <c r="P12" s="184"/>
      <c r="Q12" s="184"/>
      <c r="R12" s="184"/>
    </row>
    <row r="13" spans="1:30" ht="18" customHeight="1" thickTop="1">
      <c r="A13" s="212" t="s">
        <v>87</v>
      </c>
      <c r="B13" s="212"/>
      <c r="C13" s="212"/>
      <c r="D13" s="212"/>
      <c r="E13" s="212"/>
      <c r="F13" s="213" t="str">
        <f>IF(U15=0,"　着　手","全体工期")</f>
        <v>　着　手</v>
      </c>
      <c r="G13" s="213"/>
      <c r="H13" s="214">
        <f>U13</f>
        <v>45481</v>
      </c>
      <c r="I13" s="214"/>
      <c r="J13" s="214"/>
      <c r="K13" s="214"/>
      <c r="L13" s="180" t="str">
        <f>IF(U15=0,"","から")</f>
        <v/>
      </c>
      <c r="M13" s="214" t="str">
        <f>IF(U15=0,"",U14)</f>
        <v/>
      </c>
      <c r="N13" s="214"/>
      <c r="O13" s="214"/>
      <c r="P13" s="214"/>
      <c r="Q13" s="180" t="str">
        <f>IF($W$5=0,"","まで")</f>
        <v/>
      </c>
      <c r="R13" s="184"/>
      <c r="T13" s="35" t="s">
        <v>238</v>
      </c>
      <c r="U13" s="215">
        <v>45481</v>
      </c>
      <c r="V13" s="216"/>
      <c r="W13" s="36" t="str">
        <f>TEXT(U13,"aaa")</f>
        <v>月</v>
      </c>
      <c r="X13" s="37" t="str">
        <f>IF(WEEKDAY(U13,2)&lt;6,IF(Y13="-","ＯＫ","ＮＧ！"),"ＮＧ！")</f>
        <v>ＯＫ</v>
      </c>
      <c r="Y13" s="208" t="str">
        <f>IF(ISERROR(VLOOKUP(U13,休日設定範囲,2,0)),"-",VLOOKUP(U13,休日設定範囲,2,0))</f>
        <v>-</v>
      </c>
      <c r="Z13" s="208"/>
      <c r="AA13" s="217" t="s">
        <v>212</v>
      </c>
      <c r="AB13" s="217"/>
      <c r="AC13" s="217"/>
    </row>
    <row r="14" spans="1:30" ht="18" customHeight="1" thickBot="1">
      <c r="A14" s="212"/>
      <c r="B14" s="212"/>
      <c r="C14" s="212"/>
      <c r="D14" s="212"/>
      <c r="E14" s="212"/>
      <c r="F14" s="213" t="str">
        <f>IF(U15=0,"　完　成","実 工 期")</f>
        <v>　完　成</v>
      </c>
      <c r="G14" s="213"/>
      <c r="H14" s="214">
        <f>IF(U15=0,U14,U15)</f>
        <v>45813</v>
      </c>
      <c r="I14" s="214"/>
      <c r="J14" s="214"/>
      <c r="K14" s="214"/>
      <c r="L14" s="180" t="str">
        <f>IF(U15=0,"","から")</f>
        <v/>
      </c>
      <c r="M14" s="214" t="str">
        <f>M13</f>
        <v/>
      </c>
      <c r="N14" s="214"/>
      <c r="O14" s="214"/>
      <c r="P14" s="214"/>
      <c r="Q14" s="180" t="str">
        <f>IF($W$5=0,"","まで")</f>
        <v/>
      </c>
      <c r="R14" s="184"/>
      <c r="T14" s="35" t="s">
        <v>86</v>
      </c>
      <c r="U14" s="219">
        <v>45813</v>
      </c>
      <c r="V14" s="220"/>
      <c r="W14" s="36" t="str">
        <f>TEXT(U14,"aaa")</f>
        <v>木</v>
      </c>
      <c r="X14" s="37" t="str">
        <f>IF(WEEKDAY(U14,2)&lt;6,IF(Y14="-","ＯＫ","ＮＧ！"),"ＮＧ！")</f>
        <v>ＯＫ</v>
      </c>
      <c r="Y14" s="208" t="str">
        <f>IF(ISERROR(VLOOKUP(U14,休日設定範囲,2,0)),"-",VLOOKUP(U14,休日設定範囲,2,0))</f>
        <v>-</v>
      </c>
      <c r="Z14" s="208"/>
      <c r="AA14" s="218"/>
      <c r="AB14" s="218"/>
      <c r="AC14" s="218"/>
    </row>
    <row r="15" spans="1:30" ht="15" customHeight="1" thickTop="1" thickBot="1">
      <c r="A15" s="184"/>
      <c r="B15" s="184"/>
      <c r="C15" s="184"/>
      <c r="D15" s="184"/>
      <c r="E15" s="184"/>
      <c r="F15" s="184"/>
      <c r="G15" s="184"/>
      <c r="H15" s="184"/>
      <c r="I15" s="184"/>
      <c r="J15" s="184"/>
      <c r="K15" s="184"/>
      <c r="L15" s="184"/>
      <c r="M15" s="184"/>
      <c r="N15" s="184"/>
      <c r="O15" s="184"/>
      <c r="P15" s="184"/>
      <c r="Q15" s="184"/>
      <c r="R15" s="184"/>
      <c r="T15" s="98" t="s">
        <v>208</v>
      </c>
      <c r="U15" s="221"/>
      <c r="V15" s="222"/>
      <c r="W15" s="36" t="str">
        <f>TEXT(U15,"aaa")</f>
        <v>土</v>
      </c>
      <c r="X15" s="37" t="str">
        <f>IF(W5=0,"-",IF(WEEKDAY(U15,2)&lt;6,IF(Y15="-","ＯＫ","ＮＧ！"),"ＮＧ！"))</f>
        <v>-</v>
      </c>
      <c r="Y15" s="208" t="str">
        <f>IF(ISERROR(VLOOKUP(U15,休日設定範囲,2,0)),"-",VLOOKUP(U15,休日設定範囲,2,0))</f>
        <v>-</v>
      </c>
      <c r="Z15" s="208"/>
      <c r="AA15" s="218"/>
      <c r="AB15" s="218"/>
      <c r="AC15" s="218"/>
    </row>
    <row r="16" spans="1:30" ht="18" customHeight="1" thickTop="1" thickBot="1">
      <c r="A16" s="184" t="s">
        <v>25</v>
      </c>
      <c r="B16" s="184"/>
      <c r="C16" s="184"/>
      <c r="D16" s="184"/>
      <c r="E16" s="184"/>
      <c r="F16" s="184"/>
      <c r="G16" s="184"/>
      <c r="H16" s="184" t="str">
        <f>IF(ISBLANK(U16),"※右の入力欄で選択！",IF(U16=1,"　　－","設計図書のとおり"))</f>
        <v>※右の入力欄で選択！</v>
      </c>
      <c r="I16" s="184"/>
      <c r="J16" s="184"/>
      <c r="K16" s="184"/>
      <c r="L16" s="184"/>
      <c r="M16" s="184"/>
      <c r="N16" s="184"/>
      <c r="O16" s="184"/>
      <c r="P16" s="184"/>
      <c r="Q16" s="184"/>
      <c r="R16" s="184"/>
      <c r="T16" s="38" t="s">
        <v>118</v>
      </c>
      <c r="U16" s="51"/>
      <c r="V16" s="34" t="s">
        <v>158</v>
      </c>
      <c r="AA16"/>
      <c r="AB16"/>
      <c r="AC16"/>
    </row>
    <row r="17" spans="1:28" ht="15" customHeight="1" thickTop="1" thickBot="1">
      <c r="A17" s="184"/>
      <c r="B17" s="184"/>
      <c r="C17" s="184"/>
      <c r="D17" s="184"/>
      <c r="E17" s="184"/>
      <c r="F17" s="184"/>
      <c r="G17" s="184"/>
      <c r="H17" s="184"/>
      <c r="I17" s="184"/>
      <c r="J17" s="184"/>
      <c r="K17" s="184"/>
      <c r="L17" s="184"/>
      <c r="M17" s="184"/>
      <c r="N17" s="184"/>
      <c r="O17" s="184"/>
      <c r="P17" s="184"/>
      <c r="Q17" s="184"/>
      <c r="R17" s="184"/>
      <c r="T17" s="83" t="s">
        <v>16</v>
      </c>
      <c r="U17" s="100"/>
      <c r="X17" s="217" t="s">
        <v>115</v>
      </c>
      <c r="Y17" s="217"/>
      <c r="Z17" s="217"/>
    </row>
    <row r="18" spans="1:28" ht="18" customHeight="1" thickTop="1">
      <c r="A18" s="184" t="s">
        <v>26</v>
      </c>
      <c r="B18" s="184"/>
      <c r="C18" s="184"/>
      <c r="D18" s="184"/>
      <c r="E18" s="184"/>
      <c r="F18" s="184"/>
      <c r="G18" s="223">
        <f>IF((L19+L20)=U19,U19,"内訳金額相違")</f>
        <v>0</v>
      </c>
      <c r="H18" s="223"/>
      <c r="I18" s="223"/>
      <c r="J18" s="223"/>
      <c r="K18" s="223"/>
      <c r="L18" s="184" t="s">
        <v>6</v>
      </c>
      <c r="M18" s="184"/>
      <c r="N18" s="184"/>
      <c r="O18" s="184"/>
      <c r="P18" s="184"/>
      <c r="Q18" s="184"/>
      <c r="R18" s="184"/>
      <c r="T18" s="83" t="s">
        <v>24</v>
      </c>
      <c r="U18" s="40">
        <f>INT(U17*0.1)</f>
        <v>0</v>
      </c>
      <c r="X18" s="218"/>
      <c r="Y18" s="218"/>
      <c r="Z18" s="218"/>
    </row>
    <row r="19" spans="1:28" ht="18" customHeight="1" thickBot="1">
      <c r="A19" s="184"/>
      <c r="B19" s="184"/>
      <c r="C19" s="184"/>
      <c r="D19" s="184"/>
      <c r="E19" s="184"/>
      <c r="F19" s="184"/>
      <c r="G19" s="184"/>
      <c r="H19" s="184"/>
      <c r="I19" s="224">
        <f>T20</f>
        <v>6</v>
      </c>
      <c r="J19" s="224"/>
      <c r="K19" s="224"/>
      <c r="L19" s="225">
        <f>U20</f>
        <v>0</v>
      </c>
      <c r="M19" s="225"/>
      <c r="N19" s="225"/>
      <c r="O19" s="225"/>
      <c r="P19" s="184" t="s">
        <v>6</v>
      </c>
      <c r="Q19" s="184"/>
      <c r="R19" s="184"/>
      <c r="T19" s="83" t="s">
        <v>17</v>
      </c>
      <c r="U19" s="41">
        <f>U17+U18</f>
        <v>0</v>
      </c>
      <c r="X19" s="218"/>
      <c r="Y19" s="218"/>
      <c r="Z19" s="218"/>
    </row>
    <row r="20" spans="1:28" ht="18" customHeight="1" thickTop="1" thickBot="1">
      <c r="A20" s="184"/>
      <c r="B20" s="184"/>
      <c r="C20" s="184"/>
      <c r="D20" s="184"/>
      <c r="E20" s="184"/>
      <c r="F20" s="184"/>
      <c r="G20" s="184"/>
      <c r="H20" s="184"/>
      <c r="I20" s="224">
        <f>I19+1</f>
        <v>7</v>
      </c>
      <c r="J20" s="224"/>
      <c r="K20" s="224"/>
      <c r="L20" s="225">
        <f>U21</f>
        <v>0</v>
      </c>
      <c r="M20" s="225"/>
      <c r="N20" s="225"/>
      <c r="O20" s="225"/>
      <c r="P20" s="184" t="s">
        <v>6</v>
      </c>
      <c r="Q20" s="184"/>
      <c r="R20" s="184"/>
      <c r="T20" s="164">
        <f>YEAR(EDATE(U13,-3))-2018</f>
        <v>6</v>
      </c>
      <c r="U20" s="100"/>
      <c r="X20" s="218"/>
      <c r="Y20" s="218"/>
      <c r="Z20" s="218"/>
    </row>
    <row r="21" spans="1:28" ht="18" customHeight="1" thickTop="1">
      <c r="A21" s="184"/>
      <c r="B21" s="42" t="s">
        <v>2</v>
      </c>
      <c r="C21" s="184"/>
      <c r="D21" s="184"/>
      <c r="E21" s="184"/>
      <c r="F21" s="184"/>
      <c r="G21" s="184"/>
      <c r="H21" s="184"/>
      <c r="I21" s="184"/>
      <c r="J21" s="184"/>
      <c r="K21" s="226">
        <f>U18</f>
        <v>0</v>
      </c>
      <c r="L21" s="226"/>
      <c r="M21" s="226"/>
      <c r="N21" s="226"/>
      <c r="O21" s="226"/>
      <c r="P21" s="184" t="s">
        <v>6</v>
      </c>
      <c r="Q21" s="184"/>
      <c r="R21" s="184"/>
      <c r="T21" s="43">
        <f>T20+1</f>
        <v>7</v>
      </c>
      <c r="U21" s="41">
        <f>ABS(U19-U20)</f>
        <v>0</v>
      </c>
    </row>
    <row r="22" spans="1:28" ht="8" customHeight="1" thickBot="1">
      <c r="A22" s="184"/>
      <c r="B22" s="184"/>
      <c r="C22" s="184"/>
      <c r="D22" s="184"/>
      <c r="E22" s="184"/>
      <c r="F22" s="184"/>
      <c r="G22" s="44"/>
      <c r="H22" s="44"/>
      <c r="I22" s="44"/>
      <c r="J22" s="44"/>
      <c r="K22" s="44"/>
      <c r="L22" s="184"/>
      <c r="M22" s="184"/>
      <c r="N22" s="184"/>
      <c r="O22" s="184"/>
      <c r="P22" s="184"/>
      <c r="Q22" s="184"/>
      <c r="R22" s="184"/>
    </row>
    <row r="23" spans="1:28" ht="18" customHeight="1" thickTop="1" thickBot="1">
      <c r="A23" s="184" t="s">
        <v>27</v>
      </c>
      <c r="B23" s="184"/>
      <c r="C23" s="184"/>
      <c r="D23" s="184"/>
      <c r="E23" s="184"/>
      <c r="F23" s="184"/>
      <c r="G23" s="184" t="s">
        <v>7</v>
      </c>
      <c r="H23" s="184"/>
      <c r="I23" s="184"/>
      <c r="J23" s="184"/>
      <c r="K23" s="184"/>
      <c r="L23" s="184"/>
      <c r="M23" s="184"/>
      <c r="N23" s="184"/>
      <c r="O23" s="184"/>
      <c r="P23" s="184"/>
      <c r="Q23" s="184"/>
      <c r="R23" s="184"/>
      <c r="T23" s="38" t="s">
        <v>123</v>
      </c>
      <c r="U23" s="186"/>
      <c r="V23" s="34" t="s">
        <v>180</v>
      </c>
    </row>
    <row r="24" spans="1:28" ht="18" customHeight="1" thickTop="1">
      <c r="A24" s="184"/>
      <c r="B24" s="184"/>
      <c r="C24" s="184"/>
      <c r="D24" s="184"/>
      <c r="E24" s="184"/>
      <c r="F24" s="184"/>
      <c r="G24" s="184"/>
      <c r="H24" s="184" t="s">
        <v>15</v>
      </c>
      <c r="I24" s="184"/>
      <c r="J24" s="184"/>
      <c r="K24" s="227" t="str">
        <f>IF(ISBLANK(U23),"※右の入力欄で選択！",IF(U23=0,0,L25+L26))</f>
        <v>※右の入力欄で選択！</v>
      </c>
      <c r="L24" s="227"/>
      <c r="M24" s="227"/>
      <c r="N24" s="227"/>
      <c r="O24" s="227"/>
      <c r="P24" s="184" t="s">
        <v>6</v>
      </c>
      <c r="Q24" s="184"/>
      <c r="R24" s="184"/>
      <c r="T24" s="83" t="s">
        <v>119</v>
      </c>
      <c r="U24" s="40">
        <f>U25+U26</f>
        <v>0</v>
      </c>
      <c r="V24" s="45" t="s">
        <v>116</v>
      </c>
      <c r="W24" s="228">
        <f>IF(G18&lt;参照!G18,0,INT(G18*0.4))</f>
        <v>0</v>
      </c>
      <c r="X24" s="228"/>
    </row>
    <row r="25" spans="1:28" ht="18" customHeight="1">
      <c r="A25" s="184"/>
      <c r="B25" s="184"/>
      <c r="C25" s="184"/>
      <c r="D25" s="184"/>
      <c r="E25" s="184"/>
      <c r="F25" s="184"/>
      <c r="G25" s="184"/>
      <c r="H25" s="184"/>
      <c r="I25" s="224">
        <f>T20</f>
        <v>6</v>
      </c>
      <c r="J25" s="224"/>
      <c r="K25" s="224"/>
      <c r="L25" s="229">
        <f>IF($U$23=1,IF(U25&gt;W25,"上限額超過！",U25),0)</f>
        <v>0</v>
      </c>
      <c r="M25" s="229"/>
      <c r="N25" s="229"/>
      <c r="O25" s="229"/>
      <c r="P25" s="184" t="s">
        <v>6</v>
      </c>
      <c r="Q25" s="184"/>
      <c r="R25" s="184"/>
      <c r="T25" s="83" t="s">
        <v>120</v>
      </c>
      <c r="U25" s="70">
        <f>ROUNDDOWN(W25,-4)</f>
        <v>0</v>
      </c>
      <c r="V25" s="38" t="s">
        <v>120</v>
      </c>
      <c r="W25" s="228">
        <f>(IF(W24&gt;L19,L19,W24))</f>
        <v>0</v>
      </c>
      <c r="X25" s="228"/>
      <c r="Y25" s="231" t="s">
        <v>253</v>
      </c>
      <c r="Z25" s="231"/>
      <c r="AA25" s="231"/>
      <c r="AB25" s="231"/>
    </row>
    <row r="26" spans="1:28" ht="18" customHeight="1">
      <c r="A26" s="184"/>
      <c r="B26" s="184"/>
      <c r="C26" s="184"/>
      <c r="D26" s="184"/>
      <c r="E26" s="184"/>
      <c r="F26" s="184"/>
      <c r="G26" s="184"/>
      <c r="H26" s="184"/>
      <c r="I26" s="224">
        <f>I25+1</f>
        <v>7</v>
      </c>
      <c r="J26" s="224"/>
      <c r="K26" s="224"/>
      <c r="L26" s="229">
        <f>IF($U$23=1,IF(U26&gt;W26,"上限額超過！",U26),0)</f>
        <v>0</v>
      </c>
      <c r="M26" s="229"/>
      <c r="N26" s="229"/>
      <c r="O26" s="229"/>
      <c r="P26" s="184" t="s">
        <v>6</v>
      </c>
      <c r="Q26" s="184"/>
      <c r="R26" s="184"/>
      <c r="T26" s="83" t="s">
        <v>121</v>
      </c>
      <c r="U26" s="70">
        <f>ROUNDDOWN(W26,-4)</f>
        <v>0</v>
      </c>
      <c r="V26" s="38" t="s">
        <v>121</v>
      </c>
      <c r="W26" s="228">
        <f>W24-W25</f>
        <v>0</v>
      </c>
      <c r="X26" s="228"/>
      <c r="Y26" s="231"/>
      <c r="Z26" s="231"/>
      <c r="AA26" s="231"/>
      <c r="AB26" s="231"/>
    </row>
    <row r="27" spans="1:28" ht="18" customHeight="1">
      <c r="A27" s="184"/>
      <c r="B27" s="184"/>
      <c r="C27" s="184"/>
      <c r="D27" s="184"/>
      <c r="E27" s="184"/>
      <c r="F27" s="184"/>
      <c r="G27" s="184"/>
      <c r="H27" s="184" t="s">
        <v>8</v>
      </c>
      <c r="I27" s="184"/>
      <c r="J27" s="184"/>
      <c r="K27" s="227" t="str">
        <f>IF(ISBLANK(U30),"※右の入力欄で選択！",IF(U23=0,0,L28+L29))</f>
        <v>※右の入力欄で選択！</v>
      </c>
      <c r="L27" s="227"/>
      <c r="M27" s="227"/>
      <c r="N27" s="227"/>
      <c r="O27" s="227"/>
      <c r="P27" s="184" t="s">
        <v>6</v>
      </c>
      <c r="Q27" s="184"/>
      <c r="R27" s="184"/>
      <c r="T27" s="83" t="s">
        <v>122</v>
      </c>
      <c r="U27" s="40">
        <f>U28+U29</f>
        <v>0</v>
      </c>
      <c r="V27" s="45" t="s">
        <v>117</v>
      </c>
      <c r="W27" s="228">
        <f>IF(G18&lt;参照!G18,0,INT(G18*0.2))</f>
        <v>0</v>
      </c>
      <c r="X27" s="228"/>
      <c r="Y27" s="231"/>
      <c r="Z27" s="231"/>
      <c r="AA27" s="231"/>
      <c r="AB27" s="231"/>
    </row>
    <row r="28" spans="1:28" ht="18" customHeight="1">
      <c r="A28" s="184"/>
      <c r="B28" s="184"/>
      <c r="C28" s="184"/>
      <c r="D28" s="184"/>
      <c r="G28" s="184"/>
      <c r="H28" s="184"/>
      <c r="I28" s="224">
        <f>T20</f>
        <v>6</v>
      </c>
      <c r="J28" s="224"/>
      <c r="K28" s="224"/>
      <c r="L28" s="229">
        <f>IF($U$23=0,0,(IF($U$30=1,IF(U28&gt;W28,"上限額超過！",U28),0)))</f>
        <v>0</v>
      </c>
      <c r="M28" s="229"/>
      <c r="N28" s="229"/>
      <c r="O28" s="229"/>
      <c r="P28" s="184" t="s">
        <v>6</v>
      </c>
      <c r="Q28" s="184"/>
      <c r="R28" s="184"/>
      <c r="T28" s="83" t="s">
        <v>120</v>
      </c>
      <c r="U28" s="70">
        <f t="shared" ref="U28:U29" si="0">ROUNDDOWN(W28,-4)</f>
        <v>0</v>
      </c>
      <c r="V28" s="38" t="s">
        <v>120</v>
      </c>
      <c r="W28" s="228">
        <f>(IF(W27&gt;L19-U25,L19-U25,W27))</f>
        <v>0</v>
      </c>
      <c r="X28" s="228"/>
      <c r="Y28" s="231"/>
      <c r="Z28" s="231"/>
      <c r="AA28" s="231"/>
      <c r="AB28" s="231"/>
    </row>
    <row r="29" spans="1:28" ht="18" customHeight="1" thickBot="1">
      <c r="A29" s="184"/>
      <c r="B29" s="184"/>
      <c r="C29" s="184"/>
      <c r="D29" s="184"/>
      <c r="G29" s="184"/>
      <c r="H29" s="184"/>
      <c r="I29" s="224">
        <f>I28+1</f>
        <v>7</v>
      </c>
      <c r="J29" s="224"/>
      <c r="K29" s="224"/>
      <c r="L29" s="229">
        <f>IF($U$23=0,0,(IF($U$30=1,IF(U29&gt;W29,"上限額超過！",U29),0)))</f>
        <v>0</v>
      </c>
      <c r="M29" s="229"/>
      <c r="N29" s="229"/>
      <c r="O29" s="229"/>
      <c r="P29" s="184" t="s">
        <v>6</v>
      </c>
      <c r="Q29" s="184"/>
      <c r="R29" s="184"/>
      <c r="T29" s="83" t="s">
        <v>121</v>
      </c>
      <c r="U29" s="70">
        <f t="shared" si="0"/>
        <v>0</v>
      </c>
      <c r="V29" s="38" t="s">
        <v>121</v>
      </c>
      <c r="W29" s="228">
        <f>W27-W28</f>
        <v>0</v>
      </c>
      <c r="X29" s="228"/>
      <c r="Y29" s="231"/>
      <c r="Z29" s="231"/>
      <c r="AA29" s="231"/>
      <c r="AB29" s="231"/>
    </row>
    <row r="30" spans="1:28" ht="18" customHeight="1" thickTop="1" thickBot="1">
      <c r="A30" s="184"/>
      <c r="B30" s="184"/>
      <c r="C30" s="184"/>
      <c r="D30" s="184"/>
      <c r="E30" s="184"/>
      <c r="F30" s="184"/>
      <c r="G30" s="184" t="s">
        <v>9</v>
      </c>
      <c r="I30" s="184"/>
      <c r="J30" s="184"/>
      <c r="K30" s="184"/>
      <c r="L30" s="46" t="str">
        <f>IF(U30=3,VLOOKUP(U19,部分払,2),"－")</f>
        <v>－</v>
      </c>
      <c r="M30" s="184" t="s">
        <v>12</v>
      </c>
      <c r="N30" s="184"/>
      <c r="O30" s="184"/>
      <c r="P30" s="184"/>
      <c r="Q30" s="184"/>
      <c r="R30" s="184"/>
      <c r="T30" s="38" t="s">
        <v>134</v>
      </c>
      <c r="U30" s="186"/>
      <c r="V30" s="34" t="s">
        <v>181</v>
      </c>
    </row>
    <row r="31" spans="1:28" ht="8" customHeight="1" thickTop="1">
      <c r="A31" s="184"/>
      <c r="B31" s="184"/>
      <c r="C31" s="184"/>
      <c r="D31" s="184"/>
      <c r="E31" s="184"/>
      <c r="F31" s="184"/>
      <c r="G31" s="184"/>
      <c r="H31" s="184"/>
      <c r="I31" s="184"/>
      <c r="J31" s="184"/>
      <c r="K31" s="184"/>
      <c r="L31" s="184"/>
      <c r="M31" s="184"/>
      <c r="N31" s="184"/>
      <c r="O31" s="184"/>
      <c r="P31" s="184"/>
      <c r="Q31" s="184"/>
      <c r="R31" s="184"/>
    </row>
    <row r="32" spans="1:28" ht="18" customHeight="1">
      <c r="A32" s="184" t="s">
        <v>28</v>
      </c>
      <c r="B32" s="184"/>
      <c r="C32" s="184"/>
      <c r="D32" s="184"/>
      <c r="E32" s="184"/>
      <c r="F32" s="184"/>
      <c r="G32" s="232" t="str">
        <f>IF(U32=0,"免　除",U32)</f>
        <v>免　除</v>
      </c>
      <c r="H32" s="232"/>
      <c r="I32" s="232"/>
      <c r="J32" s="232"/>
      <c r="K32" s="232"/>
      <c r="L32" s="184" t="str">
        <f>IF(U32=0,"","－")</f>
        <v/>
      </c>
      <c r="M32" s="184"/>
      <c r="N32" s="184"/>
      <c r="O32" s="184"/>
      <c r="P32" s="184"/>
      <c r="Q32" s="184"/>
      <c r="R32" s="184"/>
      <c r="T32" s="83" t="s">
        <v>154</v>
      </c>
      <c r="U32" s="70">
        <f>IF(G18&lt;参照!G22,0,ROUNDUP(G18*0.1,0))</f>
        <v>0</v>
      </c>
      <c r="V32" s="233" t="s">
        <v>182</v>
      </c>
      <c r="W32" s="233"/>
      <c r="X32" s="233"/>
      <c r="Y32" s="233"/>
      <c r="Z32" s="233"/>
    </row>
    <row r="33" spans="1:26" ht="8" customHeight="1">
      <c r="A33" s="184"/>
      <c r="B33" s="184"/>
      <c r="C33" s="184"/>
      <c r="D33" s="184"/>
      <c r="E33" s="184"/>
      <c r="F33" s="184"/>
      <c r="G33" s="183"/>
      <c r="H33" s="183"/>
      <c r="I33" s="183"/>
      <c r="J33" s="183"/>
      <c r="K33" s="183"/>
      <c r="L33" s="183"/>
      <c r="M33" s="184"/>
      <c r="N33" s="184"/>
      <c r="O33" s="184"/>
      <c r="P33" s="184"/>
      <c r="Q33" s="184"/>
      <c r="R33" s="184"/>
      <c r="V33" s="233"/>
      <c r="W33" s="233"/>
      <c r="X33" s="233"/>
      <c r="Y33" s="233"/>
      <c r="Z33" s="233"/>
    </row>
    <row r="34" spans="1:26" ht="18" customHeight="1">
      <c r="A34" s="184" t="s">
        <v>30</v>
      </c>
      <c r="B34" s="184"/>
      <c r="C34" s="184"/>
      <c r="D34" s="184"/>
      <c r="E34" s="184"/>
      <c r="F34" s="184"/>
      <c r="G34" s="184"/>
      <c r="H34" s="184" t="s">
        <v>31</v>
      </c>
      <c r="I34" s="183"/>
      <c r="J34" s="183"/>
      <c r="K34" s="183"/>
      <c r="L34" s="183"/>
      <c r="M34" s="184"/>
      <c r="N34" s="184"/>
      <c r="O34" s="184"/>
      <c r="P34" s="184"/>
      <c r="Q34" s="184"/>
      <c r="R34" s="184"/>
      <c r="V34" s="233"/>
      <c r="W34" s="233"/>
      <c r="X34" s="233"/>
      <c r="Y34" s="233"/>
      <c r="Z34" s="233"/>
    </row>
    <row r="35" spans="1:26" ht="8" customHeight="1">
      <c r="A35" s="184"/>
      <c r="B35" s="184"/>
      <c r="C35" s="184"/>
      <c r="D35" s="184"/>
      <c r="E35" s="184"/>
      <c r="F35" s="184"/>
      <c r="G35" s="184"/>
      <c r="H35" s="184"/>
      <c r="I35" s="184"/>
      <c r="J35" s="184"/>
      <c r="K35" s="184"/>
      <c r="L35" s="184"/>
      <c r="M35" s="184"/>
      <c r="N35" s="184"/>
      <c r="O35" s="184"/>
      <c r="P35" s="50"/>
      <c r="Q35" s="50"/>
      <c r="R35" s="50"/>
      <c r="V35" s="233"/>
      <c r="W35" s="233"/>
      <c r="X35" s="233"/>
      <c r="Y35" s="233"/>
      <c r="Z35" s="233"/>
    </row>
    <row r="36" spans="1:26" ht="18" customHeight="1" thickBot="1">
      <c r="A36" s="184" t="s">
        <v>29</v>
      </c>
      <c r="B36" s="184"/>
      <c r="C36" s="184"/>
      <c r="D36" s="184"/>
      <c r="E36" s="184"/>
      <c r="F36" s="184"/>
      <c r="G36" s="184"/>
      <c r="H36" s="184" t="s">
        <v>13</v>
      </c>
      <c r="I36" s="184"/>
      <c r="J36" s="184"/>
      <c r="K36" s="184"/>
      <c r="L36" s="184"/>
      <c r="M36" s="184"/>
      <c r="N36" s="184"/>
      <c r="O36" s="184"/>
      <c r="P36" s="50"/>
      <c r="Q36" s="50"/>
      <c r="R36" s="50"/>
      <c r="V36" s="233"/>
      <c r="W36" s="233"/>
      <c r="X36" s="233"/>
      <c r="Y36" s="233"/>
      <c r="Z36" s="233"/>
    </row>
    <row r="37" spans="1:26" ht="26" customHeight="1" thickBot="1">
      <c r="A37" s="184"/>
      <c r="B37" s="234" t="s">
        <v>124</v>
      </c>
      <c r="C37" s="234"/>
      <c r="D37" s="234"/>
      <c r="E37" s="234"/>
      <c r="F37" s="234"/>
      <c r="G37" s="234"/>
      <c r="H37" s="234"/>
      <c r="I37" s="234"/>
      <c r="J37" s="234"/>
      <c r="K37" s="234"/>
      <c r="L37" s="234"/>
      <c r="M37" s="234"/>
      <c r="N37" s="234"/>
      <c r="O37" s="234"/>
      <c r="P37" s="234"/>
      <c r="Q37" s="234"/>
      <c r="R37" s="234"/>
      <c r="T37" s="47" t="s">
        <v>32</v>
      </c>
      <c r="U37" s="48">
        <f>ROUNDUP(U19*0.0017,0)</f>
        <v>0</v>
      </c>
      <c r="V37" s="177" t="s">
        <v>248</v>
      </c>
      <c r="W37" s="178"/>
      <c r="X37" s="178"/>
      <c r="Y37" s="179"/>
    </row>
    <row r="38" spans="1:26" ht="8" customHeight="1">
      <c r="A38" s="184"/>
      <c r="B38" s="184"/>
      <c r="C38" s="184"/>
      <c r="D38" s="184"/>
      <c r="E38" s="184"/>
      <c r="F38" s="184"/>
      <c r="G38" s="184"/>
      <c r="H38" s="184"/>
      <c r="I38" s="184"/>
      <c r="J38" s="184"/>
      <c r="K38" s="184"/>
      <c r="L38" s="184"/>
      <c r="M38" s="184"/>
      <c r="N38" s="184"/>
      <c r="O38" s="184"/>
      <c r="P38" s="50"/>
      <c r="Q38" s="50"/>
      <c r="R38" s="50"/>
    </row>
    <row r="39" spans="1:26" ht="56" customHeight="1">
      <c r="A39" s="230" t="s">
        <v>135</v>
      </c>
      <c r="B39" s="230"/>
      <c r="C39" s="230"/>
      <c r="D39" s="230"/>
      <c r="E39" s="230"/>
      <c r="F39" s="230"/>
      <c r="G39" s="230"/>
      <c r="H39" s="230"/>
      <c r="I39" s="230"/>
      <c r="J39" s="230"/>
      <c r="K39" s="230"/>
      <c r="L39" s="230"/>
      <c r="M39" s="230"/>
      <c r="N39" s="230"/>
      <c r="O39" s="230"/>
      <c r="P39" s="230"/>
      <c r="Q39" s="230"/>
      <c r="R39" s="230"/>
    </row>
    <row r="40" spans="1:26" customFormat="1" ht="39" customHeight="1">
      <c r="A40" s="239" t="str">
        <f>"　本契約の証として書面の場合は本書"&amp;DBCS(U40)&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40" s="239"/>
      <c r="C40" s="239"/>
      <c r="D40" s="239"/>
      <c r="E40" s="239"/>
      <c r="F40" s="239"/>
      <c r="G40" s="239"/>
      <c r="H40" s="239"/>
      <c r="I40" s="239"/>
      <c r="J40" s="239"/>
      <c r="K40" s="239"/>
      <c r="L40" s="239"/>
      <c r="M40" s="239"/>
      <c r="N40" s="239"/>
      <c r="O40" s="239"/>
      <c r="P40" s="239"/>
      <c r="Q40" s="239"/>
      <c r="R40" s="239"/>
      <c r="T40" s="165" t="s">
        <v>125</v>
      </c>
      <c r="U40" s="166">
        <v>2</v>
      </c>
    </row>
    <row r="41" spans="1:26" ht="8" customHeight="1">
      <c r="A41" s="184"/>
      <c r="B41" s="184"/>
      <c r="C41" s="184"/>
      <c r="D41" s="184"/>
      <c r="E41" s="184"/>
      <c r="F41" s="184"/>
      <c r="G41" s="184"/>
      <c r="H41" s="184"/>
      <c r="I41" s="184"/>
      <c r="J41" s="184"/>
      <c r="K41" s="184"/>
      <c r="L41" s="184"/>
      <c r="M41" s="184"/>
      <c r="N41" s="184"/>
      <c r="O41" s="184"/>
      <c r="P41" s="50"/>
      <c r="Q41" s="50"/>
      <c r="R41" s="50"/>
    </row>
    <row r="42" spans="1:26" ht="14" customHeight="1">
      <c r="A42" s="184"/>
      <c r="B42" s="214">
        <f>IF(U4=0,U13,U4)</f>
        <v>45481</v>
      </c>
      <c r="C42" s="214"/>
      <c r="D42" s="214"/>
      <c r="E42" s="214"/>
      <c r="F42" s="184"/>
      <c r="G42" s="184"/>
      <c r="H42" s="184"/>
      <c r="I42" s="184"/>
      <c r="J42" s="184"/>
      <c r="K42" s="184"/>
      <c r="L42" s="184"/>
      <c r="M42" s="184"/>
      <c r="N42" s="184"/>
      <c r="O42" s="184"/>
      <c r="P42" s="50"/>
      <c r="Q42" s="50"/>
      <c r="R42" s="50"/>
    </row>
    <row r="43" spans="1:26" ht="8" customHeight="1">
      <c r="A43" s="184"/>
      <c r="B43" s="184"/>
      <c r="C43" s="184"/>
      <c r="D43" s="184"/>
      <c r="E43" s="184"/>
      <c r="F43" s="184"/>
      <c r="G43" s="184"/>
      <c r="H43" s="184"/>
      <c r="I43" s="184"/>
      <c r="J43" s="184"/>
      <c r="K43" s="184"/>
      <c r="L43" s="184"/>
      <c r="M43" s="184"/>
      <c r="N43" s="184"/>
      <c r="O43" s="184"/>
      <c r="P43" s="50"/>
      <c r="Q43" s="50"/>
      <c r="R43" s="50"/>
    </row>
    <row r="44" spans="1:26" ht="16" customHeight="1">
      <c r="A44" s="184"/>
      <c r="B44" s="184"/>
      <c r="C44" s="184" t="s">
        <v>126</v>
      </c>
      <c r="D44" s="184"/>
      <c r="E44" s="184"/>
      <c r="F44" s="184"/>
      <c r="G44" s="184"/>
      <c r="H44" s="184"/>
      <c r="I44" s="184" t="s">
        <v>127</v>
      </c>
      <c r="J44" s="184"/>
      <c r="K44" s="184"/>
      <c r="L44" s="184"/>
      <c r="M44" s="184"/>
      <c r="N44" s="184"/>
      <c r="O44" s="184"/>
      <c r="P44" s="50"/>
      <c r="Q44" s="50"/>
      <c r="R44" s="50"/>
    </row>
    <row r="45" spans="1:26" ht="16" customHeight="1">
      <c r="A45" s="184"/>
      <c r="B45" s="184"/>
      <c r="C45" s="184"/>
      <c r="D45" s="184"/>
      <c r="E45" s="184"/>
      <c r="F45" s="184"/>
      <c r="G45" s="184"/>
      <c r="H45" s="184"/>
      <c r="I45" s="184" t="s">
        <v>128</v>
      </c>
      <c r="K45" s="184"/>
      <c r="L45" s="184"/>
      <c r="M45" s="184"/>
      <c r="N45" s="184"/>
      <c r="O45" s="184"/>
      <c r="P45" s="50"/>
      <c r="Q45" s="50"/>
      <c r="R45" s="50"/>
    </row>
    <row r="46" spans="1:26" ht="16" customHeight="1">
      <c r="A46" s="184"/>
      <c r="B46" s="184"/>
      <c r="C46" s="184"/>
      <c r="D46" s="184"/>
      <c r="E46" s="184"/>
      <c r="F46" s="184"/>
      <c r="G46" s="184"/>
      <c r="H46" s="184"/>
      <c r="I46" s="184" t="str">
        <f>"三重県知事　"&amp;U46</f>
        <v>三重県知事　一　見　勝　之</v>
      </c>
      <c r="K46" s="184"/>
      <c r="L46" s="184"/>
      <c r="M46" s="184"/>
      <c r="N46" s="184"/>
      <c r="O46" s="184"/>
      <c r="P46" s="50"/>
      <c r="Q46" s="50"/>
      <c r="R46" s="50"/>
      <c r="T46" s="83" t="s">
        <v>214</v>
      </c>
      <c r="U46" s="240" t="s">
        <v>215</v>
      </c>
      <c r="V46" s="241"/>
    </row>
    <row r="47" spans="1:26" ht="10" customHeight="1">
      <c r="A47" s="184"/>
      <c r="B47" s="184"/>
      <c r="C47" s="184"/>
      <c r="D47" s="184"/>
      <c r="E47" s="184"/>
      <c r="F47" s="184"/>
      <c r="G47" s="184"/>
      <c r="H47" s="184"/>
      <c r="I47" s="184"/>
      <c r="J47" s="184"/>
      <c r="K47" s="184"/>
      <c r="L47" s="184"/>
      <c r="M47" s="184"/>
      <c r="N47" s="184"/>
      <c r="O47" s="184"/>
      <c r="P47" s="50"/>
      <c r="Q47" s="50"/>
      <c r="R47" s="50"/>
    </row>
    <row r="48" spans="1:26" ht="16" customHeight="1">
      <c r="A48" s="184"/>
      <c r="B48" s="184"/>
      <c r="C48" s="184" t="s">
        <v>129</v>
      </c>
      <c r="D48" s="184"/>
      <c r="E48" s="184" t="s">
        <v>132</v>
      </c>
      <c r="F48" s="184"/>
      <c r="G48" s="184"/>
      <c r="H48" s="184"/>
      <c r="I48" s="242"/>
      <c r="J48" s="242"/>
      <c r="K48" s="242"/>
      <c r="L48" s="242"/>
      <c r="M48" s="242"/>
      <c r="N48" s="242"/>
      <c r="O48" s="242"/>
      <c r="P48" s="242"/>
      <c r="Q48" s="242"/>
      <c r="R48" s="50"/>
      <c r="T48" s="57" t="s">
        <v>155</v>
      </c>
      <c r="U48" s="55"/>
      <c r="V48" s="55"/>
    </row>
    <row r="49" spans="1:22" ht="16" customHeight="1">
      <c r="A49" s="184"/>
      <c r="B49" s="184"/>
      <c r="C49" s="184"/>
      <c r="D49" s="184"/>
      <c r="E49" s="184" t="s">
        <v>130</v>
      </c>
      <c r="F49" s="184"/>
      <c r="G49" s="184"/>
      <c r="H49" s="184"/>
      <c r="I49" s="242"/>
      <c r="J49" s="242"/>
      <c r="K49" s="242"/>
      <c r="L49" s="242"/>
      <c r="M49" s="242"/>
      <c r="N49" s="242"/>
      <c r="O49" s="242"/>
      <c r="P49" s="242"/>
      <c r="Q49" s="242"/>
      <c r="R49" s="184"/>
      <c r="T49" s="57" t="s">
        <v>177</v>
      </c>
      <c r="V49" s="56"/>
    </row>
    <row r="50" spans="1:22" ht="16" customHeight="1">
      <c r="A50" s="184"/>
      <c r="B50" s="184"/>
      <c r="C50" s="184"/>
      <c r="D50" s="184"/>
      <c r="E50" s="184" t="s">
        <v>131</v>
      </c>
      <c r="F50" s="184"/>
      <c r="G50" s="184"/>
      <c r="H50" s="184"/>
      <c r="I50" s="242"/>
      <c r="J50" s="242"/>
      <c r="K50" s="242"/>
      <c r="L50" s="242"/>
      <c r="M50" s="242"/>
      <c r="N50" s="242"/>
      <c r="O50" s="242"/>
      <c r="P50" s="242"/>
      <c r="Q50" s="242"/>
      <c r="R50" s="184"/>
    </row>
    <row r="51" spans="1:22" ht="12" customHeight="1">
      <c r="A51" s="184"/>
      <c r="B51" s="184"/>
      <c r="C51" s="184"/>
      <c r="D51" s="184"/>
      <c r="E51" s="184"/>
      <c r="F51" s="184"/>
      <c r="G51" s="184"/>
      <c r="H51" s="184"/>
      <c r="I51" s="184"/>
      <c r="J51" s="184"/>
      <c r="K51" s="184"/>
      <c r="L51" s="184"/>
      <c r="M51" s="184"/>
      <c r="N51" s="184"/>
      <c r="O51" s="184"/>
      <c r="P51" s="184"/>
      <c r="Q51" s="184"/>
      <c r="R51" s="176" t="s">
        <v>247</v>
      </c>
      <c r="T51" s="56"/>
      <c r="U51" s="56"/>
      <c r="V51" s="56"/>
    </row>
    <row r="52" spans="1:22" ht="22" customHeight="1">
      <c r="A52" s="243" t="s">
        <v>133</v>
      </c>
      <c r="B52" s="243"/>
      <c r="C52" s="243"/>
      <c r="D52" s="243"/>
      <c r="E52" s="243"/>
      <c r="F52" s="243"/>
      <c r="G52" s="243"/>
      <c r="H52" s="243"/>
      <c r="I52" s="243"/>
      <c r="J52" s="243"/>
      <c r="K52" s="243"/>
      <c r="L52" s="243"/>
      <c r="M52" s="243"/>
      <c r="N52" s="243"/>
      <c r="O52" s="243"/>
      <c r="P52" s="243"/>
      <c r="Q52" s="243"/>
      <c r="R52" s="243"/>
    </row>
    <row r="53" spans="1:22" ht="12" customHeight="1">
      <c r="R53" s="175" t="s">
        <v>254</v>
      </c>
    </row>
    <row r="55" spans="1:22">
      <c r="A55" s="185" t="s">
        <v>136</v>
      </c>
    </row>
    <row r="57" spans="1:22" ht="16.5">
      <c r="A57" s="58" t="s">
        <v>141</v>
      </c>
    </row>
    <row r="59" spans="1:22">
      <c r="A59" s="185" t="s">
        <v>142</v>
      </c>
    </row>
    <row r="60" spans="1:22">
      <c r="A60" s="185" t="s">
        <v>143</v>
      </c>
    </row>
    <row r="62" spans="1:22" ht="80" customHeight="1">
      <c r="A62" s="235" t="s">
        <v>137</v>
      </c>
      <c r="B62" s="235"/>
      <c r="C62" s="235"/>
      <c r="D62" s="235"/>
      <c r="E62" s="235"/>
      <c r="F62" s="235"/>
      <c r="G62" s="235"/>
      <c r="H62" s="235"/>
      <c r="I62" s="244"/>
      <c r="J62" s="245"/>
      <c r="K62" s="245"/>
      <c r="L62" s="245"/>
      <c r="M62" s="245"/>
      <c r="N62" s="245"/>
      <c r="O62" s="245"/>
      <c r="P62" s="245"/>
      <c r="Q62" s="246"/>
      <c r="T62" s="34" t="s">
        <v>157</v>
      </c>
    </row>
    <row r="63" spans="1:22" ht="80" customHeight="1">
      <c r="A63" s="235" t="s">
        <v>138</v>
      </c>
      <c r="B63" s="235"/>
      <c r="C63" s="235"/>
      <c r="D63" s="235"/>
      <c r="E63" s="235"/>
      <c r="F63" s="235"/>
      <c r="G63" s="235"/>
      <c r="H63" s="235"/>
      <c r="I63" s="244"/>
      <c r="J63" s="245"/>
      <c r="K63" s="245"/>
      <c r="L63" s="245"/>
      <c r="M63" s="245"/>
      <c r="N63" s="245"/>
      <c r="O63" s="245"/>
      <c r="P63" s="245"/>
      <c r="Q63" s="246"/>
      <c r="T63" s="34" t="s">
        <v>157</v>
      </c>
    </row>
    <row r="64" spans="1:22" ht="100" customHeight="1">
      <c r="A64" s="235" t="s">
        <v>139</v>
      </c>
      <c r="B64" s="235"/>
      <c r="C64" s="235"/>
      <c r="D64" s="235"/>
      <c r="E64" s="235"/>
      <c r="F64" s="235"/>
      <c r="G64" s="235"/>
      <c r="H64" s="235"/>
      <c r="I64" s="236"/>
      <c r="J64" s="237"/>
      <c r="K64" s="237"/>
      <c r="L64" s="237"/>
      <c r="M64" s="237"/>
      <c r="N64" s="237"/>
      <c r="O64" s="237"/>
      <c r="P64" s="237"/>
      <c r="Q64" s="238"/>
      <c r="T64" s="34" t="s">
        <v>157</v>
      </c>
    </row>
    <row r="65" spans="1:20" ht="100" customHeight="1">
      <c r="A65" s="248" t="s">
        <v>140</v>
      </c>
      <c r="B65" s="248"/>
      <c r="C65" s="248"/>
      <c r="D65" s="248"/>
      <c r="E65" s="248"/>
      <c r="F65" s="248"/>
      <c r="G65" s="248"/>
      <c r="H65" s="248"/>
      <c r="I65" s="249"/>
      <c r="J65" s="250"/>
      <c r="K65" s="250"/>
      <c r="L65" s="250"/>
      <c r="M65" s="250"/>
      <c r="N65" s="250"/>
      <c r="O65" s="250"/>
      <c r="P65" s="250"/>
      <c r="Q65" s="251"/>
      <c r="T65" s="34" t="s">
        <v>157</v>
      </c>
    </row>
    <row r="66" spans="1:20">
      <c r="T66" s="34" t="s">
        <v>156</v>
      </c>
    </row>
    <row r="67" spans="1:20" ht="18" customHeight="1"/>
    <row r="68" spans="1:20" ht="18" customHeight="1">
      <c r="A68" s="185" t="s">
        <v>144</v>
      </c>
    </row>
    <row r="69" spans="1:20" ht="18" customHeight="1"/>
    <row r="70" spans="1:20" ht="18" customHeight="1"/>
    <row r="71" spans="1:20" ht="21">
      <c r="D71" s="205" t="s">
        <v>145</v>
      </c>
      <c r="E71" s="205"/>
      <c r="F71" s="205"/>
      <c r="G71" s="205"/>
      <c r="H71" s="205"/>
      <c r="I71" s="205"/>
      <c r="J71" s="205"/>
      <c r="K71" s="205"/>
      <c r="L71" s="205"/>
      <c r="M71" s="205"/>
      <c r="N71" s="205"/>
    </row>
    <row r="72" spans="1:20" ht="18" customHeight="1"/>
    <row r="73" spans="1:20" ht="18" customHeight="1">
      <c r="A73" s="184" t="s">
        <v>146</v>
      </c>
      <c r="B73" s="184"/>
      <c r="C73" s="184"/>
      <c r="D73" s="184"/>
      <c r="E73" s="184"/>
      <c r="F73" s="184"/>
      <c r="G73" s="210" t="str">
        <f>G6</f>
        <v>令和●年度　国補道改 第1-1分0001号</v>
      </c>
      <c r="H73" s="210"/>
      <c r="I73" s="210"/>
      <c r="J73" s="210"/>
      <c r="K73" s="210"/>
      <c r="L73" s="210"/>
      <c r="M73" s="210"/>
      <c r="N73" s="210"/>
      <c r="O73" s="210"/>
      <c r="P73" s="210"/>
      <c r="Q73" s="210"/>
      <c r="R73" s="210"/>
    </row>
    <row r="74" spans="1:20" ht="18" customHeight="1">
      <c r="A74" s="184"/>
      <c r="B74" s="184"/>
      <c r="C74" s="184"/>
      <c r="D74" s="184"/>
      <c r="E74" s="184"/>
      <c r="F74" s="184"/>
      <c r="G74" s="210" t="str">
        <f>G7</f>
        <v>一般県道●●線</v>
      </c>
      <c r="H74" s="210"/>
      <c r="I74" s="210"/>
      <c r="J74" s="210"/>
      <c r="K74" s="210"/>
      <c r="L74" s="210"/>
      <c r="M74" s="210"/>
      <c r="N74" s="210"/>
      <c r="O74" s="210"/>
      <c r="P74" s="210"/>
      <c r="Q74" s="210"/>
      <c r="R74" s="210"/>
    </row>
    <row r="75" spans="1:20" ht="18" customHeight="1">
      <c r="A75" s="184"/>
      <c r="B75" s="184"/>
      <c r="C75" s="184"/>
      <c r="D75" s="184"/>
      <c r="E75" s="184"/>
      <c r="F75" s="184"/>
      <c r="G75" s="210" t="str">
        <f>G8</f>
        <v>道路改良工事</v>
      </c>
      <c r="H75" s="210"/>
      <c r="I75" s="210"/>
      <c r="J75" s="210"/>
      <c r="K75" s="210"/>
      <c r="L75" s="210"/>
      <c r="M75" s="210"/>
      <c r="N75" s="210"/>
      <c r="O75" s="210"/>
      <c r="P75" s="210"/>
      <c r="Q75" s="210"/>
      <c r="R75" s="210"/>
    </row>
    <row r="76" spans="1:20" ht="18" customHeight="1">
      <c r="A76" s="184"/>
      <c r="B76" s="184"/>
      <c r="C76" s="184"/>
      <c r="D76" s="184"/>
      <c r="E76" s="184"/>
      <c r="F76" s="184"/>
      <c r="G76" s="184"/>
      <c r="H76" s="184"/>
      <c r="I76" s="184"/>
      <c r="J76" s="184"/>
      <c r="K76" s="184"/>
      <c r="L76" s="184"/>
      <c r="M76" s="184"/>
      <c r="N76" s="184"/>
      <c r="O76" s="184"/>
      <c r="P76" s="184"/>
      <c r="Q76" s="184"/>
      <c r="R76" s="184"/>
    </row>
    <row r="77" spans="1:20" ht="18" customHeight="1">
      <c r="A77" s="184" t="s">
        <v>147</v>
      </c>
      <c r="B77" s="184"/>
      <c r="C77" s="184"/>
      <c r="D77" s="184"/>
      <c r="E77" s="184"/>
      <c r="F77" s="184"/>
      <c r="G77" s="181" t="s">
        <v>113</v>
      </c>
      <c r="H77" s="210" t="str">
        <f>H10</f>
        <v>●●市●●町　地内</v>
      </c>
      <c r="I77" s="210"/>
      <c r="J77" s="210"/>
      <c r="K77" s="210"/>
      <c r="L77" s="210"/>
      <c r="M77" s="210"/>
      <c r="N77" s="210"/>
      <c r="O77" s="210"/>
      <c r="P77" s="210"/>
      <c r="Q77" s="210"/>
      <c r="R77" s="210"/>
    </row>
    <row r="78" spans="1:20" ht="18" customHeight="1">
      <c r="A78" s="184"/>
      <c r="B78" s="184"/>
      <c r="C78" s="184"/>
      <c r="D78" s="184"/>
      <c r="E78" s="184"/>
      <c r="F78" s="184"/>
      <c r="G78" s="181" t="s">
        <v>114</v>
      </c>
      <c r="H78" s="210" t="str">
        <f>H11</f>
        <v/>
      </c>
      <c r="I78" s="210"/>
      <c r="J78" s="210"/>
      <c r="K78" s="210"/>
      <c r="L78" s="210"/>
      <c r="M78" s="210"/>
      <c r="N78" s="210"/>
      <c r="O78" s="210"/>
      <c r="P78" s="210"/>
      <c r="Q78" s="210"/>
      <c r="R78" s="210"/>
    </row>
    <row r="79" spans="1:20" ht="18" customHeight="1"/>
    <row r="80" spans="1:20" ht="18" customHeight="1"/>
    <row r="81" spans="1:18" ht="18" customHeight="1">
      <c r="A81" s="214">
        <f>B42</f>
        <v>45481</v>
      </c>
      <c r="B81" s="214"/>
      <c r="C81" s="214"/>
      <c r="D81" s="214"/>
      <c r="E81" s="185" t="s">
        <v>148</v>
      </c>
    </row>
    <row r="82" spans="1:18" ht="18" customHeight="1">
      <c r="A82" s="185" t="s">
        <v>175</v>
      </c>
    </row>
    <row r="83" spans="1:18" ht="18" customHeight="1">
      <c r="A83" s="185" t="s">
        <v>176</v>
      </c>
    </row>
    <row r="84" spans="1:18" ht="18" customHeight="1"/>
    <row r="85" spans="1:18" ht="18" customHeight="1">
      <c r="G85" s="185" t="s">
        <v>149</v>
      </c>
      <c r="J85" s="252"/>
      <c r="K85" s="252"/>
      <c r="L85" s="252"/>
      <c r="M85" s="185" t="s">
        <v>150</v>
      </c>
    </row>
    <row r="86" spans="1:18" ht="18" customHeight="1"/>
    <row r="87" spans="1:18" ht="18" customHeight="1">
      <c r="H87" s="185" t="s">
        <v>151</v>
      </c>
    </row>
    <row r="88" spans="1:18" ht="18" customHeight="1">
      <c r="H88" s="185" t="s">
        <v>152</v>
      </c>
    </row>
    <row r="89" spans="1:18" ht="18" customHeight="1">
      <c r="H89" s="185" t="s">
        <v>153</v>
      </c>
    </row>
    <row r="90" spans="1:18" ht="18" customHeight="1"/>
    <row r="91" spans="1:18" ht="18" customHeight="1"/>
    <row r="92" spans="1:18" ht="18" customHeight="1">
      <c r="B92" s="214">
        <f>B42</f>
        <v>45481</v>
      </c>
      <c r="C92" s="214"/>
      <c r="D92" s="214"/>
      <c r="E92" s="214"/>
    </row>
    <row r="93" spans="1:18" ht="18" customHeight="1"/>
    <row r="94" spans="1:18" ht="18" customHeight="1">
      <c r="A94" s="184"/>
      <c r="B94" s="184"/>
      <c r="C94" s="184" t="s">
        <v>126</v>
      </c>
      <c r="D94" s="184"/>
      <c r="E94" s="184"/>
      <c r="F94" s="184"/>
      <c r="G94" s="184"/>
      <c r="H94" s="184"/>
      <c r="I94" s="184" t="str">
        <f>I44</f>
        <v>三重県津市広明町１３番地</v>
      </c>
      <c r="J94" s="184"/>
      <c r="K94" s="184"/>
      <c r="L94" s="184"/>
      <c r="M94" s="184"/>
      <c r="N94" s="184"/>
      <c r="O94" s="184"/>
      <c r="P94" s="50"/>
      <c r="Q94" s="50"/>
      <c r="R94" s="50"/>
    </row>
    <row r="95" spans="1:18" ht="18" customHeight="1">
      <c r="A95" s="184"/>
      <c r="B95" s="184"/>
      <c r="C95" s="184"/>
      <c r="D95" s="184"/>
      <c r="E95" s="184"/>
      <c r="F95" s="184"/>
      <c r="G95" s="184"/>
      <c r="H95" s="184"/>
      <c r="I95" s="184" t="str">
        <f>I45</f>
        <v>三　重　県</v>
      </c>
      <c r="K95" s="184"/>
      <c r="L95" s="184"/>
      <c r="M95" s="184"/>
      <c r="N95" s="184"/>
      <c r="O95" s="184"/>
      <c r="P95" s="50"/>
      <c r="Q95" s="50"/>
      <c r="R95" s="50"/>
    </row>
    <row r="96" spans="1:18" ht="18" customHeight="1">
      <c r="A96" s="184"/>
      <c r="B96" s="184"/>
      <c r="C96" s="184"/>
      <c r="D96" s="184"/>
      <c r="E96" s="184"/>
      <c r="F96" s="184"/>
      <c r="G96" s="184"/>
      <c r="H96" s="184"/>
      <c r="I96" s="184" t="str">
        <f>I46</f>
        <v>三重県知事　一　見　勝　之</v>
      </c>
      <c r="K96" s="184"/>
      <c r="L96" s="184"/>
      <c r="M96" s="184"/>
      <c r="N96" s="184"/>
      <c r="O96" s="184"/>
      <c r="P96" s="50"/>
      <c r="Q96" s="50"/>
      <c r="R96" s="50"/>
    </row>
    <row r="97" spans="1:18" ht="18" customHeight="1">
      <c r="A97" s="184"/>
      <c r="B97" s="184"/>
      <c r="C97" s="184"/>
      <c r="D97" s="184"/>
      <c r="E97" s="184"/>
      <c r="F97" s="184"/>
      <c r="G97" s="184"/>
      <c r="H97" s="184"/>
      <c r="I97" s="184"/>
      <c r="K97" s="184"/>
      <c r="L97" s="184"/>
      <c r="M97" s="184"/>
      <c r="N97" s="184"/>
      <c r="O97" s="184"/>
      <c r="P97" s="50"/>
      <c r="Q97" s="50"/>
      <c r="R97" s="50"/>
    </row>
    <row r="98" spans="1:18" ht="18" customHeight="1">
      <c r="A98" s="184"/>
      <c r="B98" s="184"/>
      <c r="C98" s="184"/>
      <c r="D98" s="184"/>
      <c r="E98" s="184"/>
      <c r="F98" s="184"/>
      <c r="G98" s="184"/>
      <c r="H98" s="184"/>
      <c r="I98" s="184"/>
      <c r="J98" s="184"/>
      <c r="K98" s="184"/>
      <c r="L98" s="184"/>
      <c r="M98" s="184"/>
      <c r="N98" s="184"/>
      <c r="O98" s="184"/>
      <c r="P98" s="50"/>
      <c r="Q98" s="50"/>
      <c r="R98" s="50"/>
    </row>
    <row r="99" spans="1:18" ht="18" customHeight="1">
      <c r="A99" s="184"/>
      <c r="B99" s="184"/>
      <c r="C99" s="184" t="s">
        <v>129</v>
      </c>
      <c r="D99" s="184"/>
      <c r="E99" s="184" t="s">
        <v>132</v>
      </c>
      <c r="F99" s="184"/>
      <c r="G99" s="184"/>
      <c r="H99" s="184"/>
      <c r="I99" s="247" t="str">
        <f>IF(I48=0,"",I48)</f>
        <v/>
      </c>
      <c r="J99" s="247"/>
      <c r="K99" s="247"/>
      <c r="L99" s="247"/>
      <c r="M99" s="247"/>
      <c r="N99" s="247"/>
      <c r="O99" s="247"/>
      <c r="P99" s="247"/>
      <c r="Q99" s="247"/>
      <c r="R99" s="50"/>
    </row>
    <row r="100" spans="1:18" ht="18" customHeight="1">
      <c r="A100" s="184"/>
      <c r="B100" s="184"/>
      <c r="C100" s="184"/>
      <c r="D100" s="184"/>
      <c r="E100" s="184" t="s">
        <v>130</v>
      </c>
      <c r="F100" s="184"/>
      <c r="G100" s="184"/>
      <c r="H100" s="184"/>
      <c r="I100" s="247" t="str">
        <f>IF(I49=0,"",I49)</f>
        <v/>
      </c>
      <c r="J100" s="247"/>
      <c r="K100" s="247"/>
      <c r="L100" s="247"/>
      <c r="M100" s="247"/>
      <c r="N100" s="247"/>
      <c r="O100" s="247"/>
      <c r="P100" s="247"/>
      <c r="Q100" s="247"/>
      <c r="R100" s="184"/>
    </row>
    <row r="101" spans="1:18" ht="18" customHeight="1">
      <c r="A101" s="184"/>
      <c r="B101" s="184"/>
      <c r="C101" s="184"/>
      <c r="D101" s="184"/>
      <c r="E101" s="184" t="s">
        <v>131</v>
      </c>
      <c r="F101" s="184"/>
      <c r="G101" s="184"/>
      <c r="H101" s="184"/>
      <c r="I101" s="247" t="str">
        <f>IF(I50=0,"",I50)</f>
        <v/>
      </c>
      <c r="J101" s="247"/>
      <c r="K101" s="247"/>
      <c r="L101" s="247"/>
      <c r="M101" s="247"/>
      <c r="N101" s="247"/>
      <c r="O101" s="247"/>
      <c r="P101" s="247"/>
      <c r="Q101" s="247"/>
      <c r="R101" s="184"/>
    </row>
    <row r="102" spans="1:18" ht="18" customHeight="1">
      <c r="A102" s="184"/>
      <c r="B102" s="184"/>
      <c r="C102" s="184"/>
      <c r="D102" s="184"/>
      <c r="E102" s="184"/>
      <c r="F102" s="184"/>
      <c r="G102" s="184"/>
      <c r="H102" s="184"/>
      <c r="I102" s="180"/>
      <c r="J102" s="180"/>
      <c r="K102" s="180"/>
      <c r="L102" s="180"/>
      <c r="M102" s="180"/>
      <c r="N102" s="180"/>
      <c r="O102" s="180"/>
      <c r="P102" s="180"/>
      <c r="Q102" s="180"/>
      <c r="R102" s="184"/>
    </row>
    <row r="103" spans="1:18" ht="18" customHeight="1">
      <c r="A103" s="184"/>
      <c r="B103" s="184"/>
      <c r="C103" s="184"/>
      <c r="D103" s="184"/>
      <c r="F103" s="167" t="s">
        <v>231</v>
      </c>
      <c r="G103" s="184"/>
      <c r="H103" s="184"/>
      <c r="I103" s="180"/>
      <c r="J103" s="180"/>
      <c r="K103" s="180"/>
      <c r="L103" s="180"/>
      <c r="M103" s="180"/>
      <c r="N103" s="180"/>
      <c r="O103" s="180"/>
      <c r="P103" s="180"/>
      <c r="Q103" s="180"/>
      <c r="R103" s="184"/>
    </row>
    <row r="104" spans="1:18" ht="18" customHeight="1">
      <c r="A104" s="184"/>
      <c r="B104" s="184"/>
      <c r="C104" s="184"/>
      <c r="D104" s="184"/>
      <c r="F104" s="167" t="s">
        <v>232</v>
      </c>
      <c r="G104" s="184"/>
      <c r="H104" s="184"/>
      <c r="I104" s="180"/>
      <c r="J104" s="180"/>
      <c r="K104" s="180"/>
      <c r="L104" s="180"/>
      <c r="M104" s="180"/>
      <c r="N104" s="180"/>
      <c r="O104" s="180"/>
      <c r="P104" s="180"/>
      <c r="Q104" s="180"/>
      <c r="R104" s="184"/>
    </row>
    <row r="105" spans="1:18" ht="18" customHeight="1">
      <c r="A105" s="184"/>
      <c r="B105" s="184"/>
      <c r="C105" s="184"/>
      <c r="D105" s="184"/>
      <c r="F105" s="167" t="s">
        <v>233</v>
      </c>
      <c r="G105" s="184"/>
      <c r="H105" s="184"/>
      <c r="I105" s="180"/>
      <c r="J105" s="180"/>
      <c r="K105" s="180"/>
      <c r="L105" s="180"/>
      <c r="M105" s="180"/>
      <c r="N105" s="180"/>
      <c r="O105" s="180"/>
      <c r="P105" s="180"/>
      <c r="Q105" s="180"/>
      <c r="R105" s="184"/>
    </row>
    <row r="106" spans="1:18" ht="18" customHeight="1">
      <c r="A106" s="184"/>
      <c r="B106" s="184"/>
      <c r="C106" s="184"/>
      <c r="D106" s="184"/>
      <c r="G106" s="167" t="s">
        <v>234</v>
      </c>
      <c r="H106" s="184"/>
      <c r="I106" s="180"/>
      <c r="J106" s="180"/>
      <c r="K106" s="180"/>
      <c r="L106" s="242"/>
      <c r="M106" s="242"/>
      <c r="N106" s="242"/>
      <c r="O106" s="242"/>
      <c r="P106" s="242"/>
      <c r="Q106" s="242"/>
      <c r="R106" s="184"/>
    </row>
    <row r="107" spans="1:18" ht="18" customHeight="1">
      <c r="A107" s="184"/>
      <c r="B107" s="184"/>
      <c r="C107" s="184"/>
      <c r="D107" s="184"/>
      <c r="G107" s="167" t="s">
        <v>235</v>
      </c>
      <c r="H107" s="184"/>
      <c r="I107" s="180"/>
      <c r="J107" s="242"/>
      <c r="K107" s="242"/>
      <c r="L107" s="242"/>
      <c r="M107" s="242"/>
      <c r="N107" s="242"/>
      <c r="O107" s="242"/>
      <c r="P107" s="242"/>
      <c r="Q107" s="242"/>
      <c r="R107" s="184"/>
    </row>
    <row r="108" spans="1:18" ht="18" customHeight="1">
      <c r="A108" s="184"/>
      <c r="B108" s="184"/>
      <c r="C108" s="184"/>
      <c r="D108" s="184"/>
      <c r="G108" s="167" t="s">
        <v>236</v>
      </c>
      <c r="H108" s="184"/>
      <c r="I108" s="180"/>
      <c r="J108" s="242"/>
      <c r="K108" s="242"/>
      <c r="L108" s="242"/>
      <c r="M108" s="242"/>
      <c r="N108" s="242"/>
      <c r="O108" s="242"/>
      <c r="P108" s="242"/>
      <c r="Q108" s="242"/>
      <c r="R108" s="184"/>
    </row>
    <row r="109" spans="1:18" ht="18" customHeight="1">
      <c r="A109" s="184"/>
      <c r="B109" s="184"/>
      <c r="C109" s="184"/>
      <c r="D109" s="184"/>
      <c r="F109" s="167" t="s">
        <v>237</v>
      </c>
      <c r="G109" s="184"/>
      <c r="H109" s="184"/>
      <c r="I109" s="180"/>
      <c r="J109" s="180"/>
      <c r="K109" s="180"/>
      <c r="L109" s="180"/>
      <c r="M109" s="180"/>
      <c r="N109" s="180"/>
      <c r="O109" s="180"/>
      <c r="P109" s="180"/>
      <c r="Q109" s="180"/>
      <c r="R109" s="184"/>
    </row>
    <row r="110" spans="1:18" ht="18" customHeight="1">
      <c r="A110" s="184"/>
      <c r="B110" s="184"/>
      <c r="C110" s="184"/>
      <c r="D110" s="184"/>
      <c r="G110" s="167" t="s">
        <v>234</v>
      </c>
      <c r="H110" s="184"/>
      <c r="I110" s="180"/>
      <c r="J110" s="180"/>
      <c r="K110" s="180"/>
      <c r="L110" s="242"/>
      <c r="M110" s="242"/>
      <c r="N110" s="242"/>
      <c r="O110" s="242"/>
      <c r="P110" s="242"/>
      <c r="Q110" s="242"/>
      <c r="R110" s="184"/>
    </row>
    <row r="111" spans="1:18" ht="18" customHeight="1">
      <c r="A111" s="184"/>
      <c r="B111" s="184"/>
      <c r="C111" s="184"/>
      <c r="D111" s="184"/>
      <c r="G111" s="167" t="s">
        <v>235</v>
      </c>
      <c r="H111" s="184"/>
      <c r="I111" s="180"/>
      <c r="J111" s="242"/>
      <c r="K111" s="242"/>
      <c r="L111" s="242"/>
      <c r="M111" s="242"/>
      <c r="N111" s="242"/>
      <c r="O111" s="242"/>
      <c r="P111" s="242"/>
      <c r="Q111" s="242"/>
      <c r="R111" s="184"/>
    </row>
    <row r="112" spans="1:18" ht="18" customHeight="1">
      <c r="A112" s="184"/>
      <c r="B112" s="184"/>
      <c r="C112" s="184"/>
      <c r="D112" s="184"/>
      <c r="G112" s="167" t="s">
        <v>236</v>
      </c>
      <c r="H112" s="184"/>
      <c r="I112" s="180"/>
      <c r="J112" s="242"/>
      <c r="K112" s="242"/>
      <c r="L112" s="242"/>
      <c r="M112" s="242"/>
      <c r="N112" s="242"/>
      <c r="O112" s="242"/>
      <c r="P112" s="242"/>
      <c r="Q112" s="242"/>
      <c r="R112" s="184"/>
    </row>
    <row r="113" spans="1:1" ht="18" customHeight="1"/>
    <row r="114" spans="1:1" ht="18" customHeight="1"/>
    <row r="115" spans="1:1" ht="18" customHeight="1">
      <c r="A115" s="185" t="s">
        <v>159</v>
      </c>
    </row>
    <row r="116" spans="1:1" ht="18" customHeight="1"/>
    <row r="117" spans="1:1" ht="18" customHeight="1">
      <c r="A117" s="185" t="s">
        <v>160</v>
      </c>
    </row>
    <row r="118" spans="1:1" ht="18" customHeight="1"/>
    <row r="119" spans="1:1" ht="18" customHeight="1">
      <c r="A119" s="185" t="s">
        <v>161</v>
      </c>
    </row>
    <row r="120" spans="1:1" ht="18" customHeight="1">
      <c r="A120" s="185" t="s">
        <v>192</v>
      </c>
    </row>
    <row r="121" spans="1:1" ht="18" customHeight="1">
      <c r="A121" s="185" t="s">
        <v>193</v>
      </c>
    </row>
    <row r="122" spans="1:1" ht="18" customHeight="1">
      <c r="A122" s="185" t="s">
        <v>185</v>
      </c>
    </row>
    <row r="123" spans="1:1" ht="18" customHeight="1">
      <c r="A123" s="185" t="s">
        <v>186</v>
      </c>
    </row>
    <row r="124" spans="1:1" ht="18" customHeight="1">
      <c r="A124" s="185" t="s">
        <v>187</v>
      </c>
    </row>
    <row r="125" spans="1:1" ht="18" customHeight="1"/>
    <row r="126" spans="1:1" ht="18" customHeight="1"/>
    <row r="127" spans="1:1" ht="18" customHeight="1">
      <c r="A127" s="185" t="s">
        <v>162</v>
      </c>
    </row>
    <row r="128" spans="1:1" ht="18" customHeight="1">
      <c r="A128" s="185" t="s">
        <v>163</v>
      </c>
    </row>
    <row r="129" spans="1:1" ht="18" customHeight="1">
      <c r="A129" s="185" t="s">
        <v>164</v>
      </c>
    </row>
    <row r="130" spans="1:1" ht="18" customHeight="1">
      <c r="A130" s="185" t="s">
        <v>165</v>
      </c>
    </row>
    <row r="131" spans="1:1" ht="18" customHeight="1">
      <c r="A131" s="185" t="s">
        <v>166</v>
      </c>
    </row>
    <row r="132" spans="1:1" ht="18" customHeight="1">
      <c r="A132" s="185" t="s">
        <v>167</v>
      </c>
    </row>
    <row r="133" spans="1:1" ht="18" customHeight="1">
      <c r="A133" s="185" t="s">
        <v>168</v>
      </c>
    </row>
    <row r="134" spans="1:1" ht="18" customHeight="1">
      <c r="A134" s="185" t="s">
        <v>169</v>
      </c>
    </row>
    <row r="135" spans="1:1" ht="18" customHeight="1">
      <c r="A135" s="185" t="s">
        <v>188</v>
      </c>
    </row>
    <row r="136" spans="1:1" ht="18" customHeight="1">
      <c r="A136" s="185" t="s">
        <v>189</v>
      </c>
    </row>
    <row r="137" spans="1:1" ht="18" customHeight="1">
      <c r="A137" s="185" t="s">
        <v>170</v>
      </c>
    </row>
    <row r="138" spans="1:1" ht="18" customHeight="1">
      <c r="A138" s="185" t="s">
        <v>190</v>
      </c>
    </row>
    <row r="139" spans="1:1" ht="18" customHeight="1">
      <c r="A139" s="185" t="s">
        <v>191</v>
      </c>
    </row>
    <row r="140" spans="1:1" ht="18" customHeight="1">
      <c r="A140" s="185" t="s">
        <v>171</v>
      </c>
    </row>
    <row r="141" spans="1:1" ht="18" customHeight="1">
      <c r="A141" s="185" t="s">
        <v>172</v>
      </c>
    </row>
    <row r="142" spans="1:1" ht="18" customHeight="1">
      <c r="A142" s="185" t="s">
        <v>173</v>
      </c>
    </row>
    <row r="143" spans="1:1" ht="18" customHeight="1">
      <c r="A143" s="185" t="s">
        <v>174</v>
      </c>
    </row>
    <row r="144" spans="1:1" ht="18" customHeight="1"/>
  </sheetData>
  <sheetProtection sheet="1" objects="1" scenarios="1"/>
  <mergeCells count="85">
    <mergeCell ref="J111:Q111"/>
    <mergeCell ref="J112:Q112"/>
    <mergeCell ref="I100:Q100"/>
    <mergeCell ref="I101:Q101"/>
    <mergeCell ref="L106:Q106"/>
    <mergeCell ref="J107:Q107"/>
    <mergeCell ref="J108:Q108"/>
    <mergeCell ref="L110:Q110"/>
    <mergeCell ref="I99:Q99"/>
    <mergeCell ref="A65:H65"/>
    <mergeCell ref="I65:Q65"/>
    <mergeCell ref="D71:N71"/>
    <mergeCell ref="G73:R73"/>
    <mergeCell ref="G74:R74"/>
    <mergeCell ref="G75:R75"/>
    <mergeCell ref="H77:R77"/>
    <mergeCell ref="H78:R78"/>
    <mergeCell ref="A81:D81"/>
    <mergeCell ref="J85:L85"/>
    <mergeCell ref="B92:E92"/>
    <mergeCell ref="A64:H64"/>
    <mergeCell ref="I64:Q64"/>
    <mergeCell ref="A40:R40"/>
    <mergeCell ref="B42:E42"/>
    <mergeCell ref="U46:V46"/>
    <mergeCell ref="I48:Q48"/>
    <mergeCell ref="I49:Q49"/>
    <mergeCell ref="I50:Q50"/>
    <mergeCell ref="A52:R52"/>
    <mergeCell ref="A62:H62"/>
    <mergeCell ref="I62:Q62"/>
    <mergeCell ref="A63:H63"/>
    <mergeCell ref="I63:Q63"/>
    <mergeCell ref="A39:R39"/>
    <mergeCell ref="Y25:AB29"/>
    <mergeCell ref="I26:K26"/>
    <mergeCell ref="L26:O26"/>
    <mergeCell ref="W26:X26"/>
    <mergeCell ref="K27:O27"/>
    <mergeCell ref="W27:X27"/>
    <mergeCell ref="I28:K28"/>
    <mergeCell ref="L28:O28"/>
    <mergeCell ref="W28:X28"/>
    <mergeCell ref="I29:K29"/>
    <mergeCell ref="L29:O29"/>
    <mergeCell ref="W29:X29"/>
    <mergeCell ref="G32:K32"/>
    <mergeCell ref="V32:Z36"/>
    <mergeCell ref="B37:R37"/>
    <mergeCell ref="K21:O21"/>
    <mergeCell ref="K24:O24"/>
    <mergeCell ref="W24:X24"/>
    <mergeCell ref="I25:K25"/>
    <mergeCell ref="L25:O25"/>
    <mergeCell ref="W25:X25"/>
    <mergeCell ref="X17:Z20"/>
    <mergeCell ref="G18:K18"/>
    <mergeCell ref="I19:K19"/>
    <mergeCell ref="L19:O19"/>
    <mergeCell ref="I20:K20"/>
    <mergeCell ref="L20:O20"/>
    <mergeCell ref="U13:V13"/>
    <mergeCell ref="Y13:Z13"/>
    <mergeCell ref="AA13:AC15"/>
    <mergeCell ref="F14:G14"/>
    <mergeCell ref="H14:K14"/>
    <mergeCell ref="M14:P14"/>
    <mergeCell ref="U14:V14"/>
    <mergeCell ref="Y14:Z14"/>
    <mergeCell ref="U15:V15"/>
    <mergeCell ref="Y15:Z15"/>
    <mergeCell ref="G7:R7"/>
    <mergeCell ref="G8:R8"/>
    <mergeCell ref="H10:R10"/>
    <mergeCell ref="H11:R11"/>
    <mergeCell ref="A13:E14"/>
    <mergeCell ref="F13:G13"/>
    <mergeCell ref="H13:K13"/>
    <mergeCell ref="M13:P13"/>
    <mergeCell ref="Q3:R4"/>
    <mergeCell ref="D4:N4"/>
    <mergeCell ref="U4:V4"/>
    <mergeCell ref="Y4:Z4"/>
    <mergeCell ref="Q5:R6"/>
    <mergeCell ref="G6:P6"/>
  </mergeCells>
  <phoneticPr fontId="7"/>
  <conditionalFormatting sqref="H16">
    <cfRule type="expression" dxfId="57" priority="2">
      <formula>ISBLANK($U$16)</formula>
    </cfRule>
  </conditionalFormatting>
  <conditionalFormatting sqref="I48:Q50">
    <cfRule type="expression" dxfId="56" priority="7">
      <formula>ISBLANK($I$48)</formula>
    </cfRule>
  </conditionalFormatting>
  <conditionalFormatting sqref="I62:Q62">
    <cfRule type="expression" dxfId="55" priority="6">
      <formula>$I$62=0</formula>
    </cfRule>
  </conditionalFormatting>
  <conditionalFormatting sqref="I63:Q63">
    <cfRule type="expression" dxfId="54" priority="5">
      <formula>$I$63=0</formula>
    </cfRule>
  </conditionalFormatting>
  <conditionalFormatting sqref="I64:Q64">
    <cfRule type="expression" dxfId="53" priority="4">
      <formula>$I$64=0</formula>
    </cfRule>
  </conditionalFormatting>
  <conditionalFormatting sqref="I65:Q65">
    <cfRule type="expression" dxfId="52" priority="3">
      <formula>$I$65=0</formula>
    </cfRule>
  </conditionalFormatting>
  <conditionalFormatting sqref="K24:O24">
    <cfRule type="expression" dxfId="51" priority="9">
      <formula>ISBLANK($U$23)</formula>
    </cfRule>
  </conditionalFormatting>
  <conditionalFormatting sqref="K27:O27">
    <cfRule type="expression" dxfId="50" priority="8">
      <formula>ISBLANK($U$30)</formula>
    </cfRule>
  </conditionalFormatting>
  <conditionalFormatting sqref="X4">
    <cfRule type="expression" dxfId="49" priority="1">
      <formula>$X$13="ＮＧ！"</formula>
    </cfRule>
  </conditionalFormatting>
  <conditionalFormatting sqref="X13">
    <cfRule type="expression" dxfId="48" priority="12">
      <formula>$X$13="ＮＧ！"</formula>
    </cfRule>
  </conditionalFormatting>
  <conditionalFormatting sqref="X14">
    <cfRule type="expression" dxfId="47" priority="11">
      <formula>$X$14="ＮＧ！"</formula>
    </cfRule>
  </conditionalFormatting>
  <conditionalFormatting sqref="X15">
    <cfRule type="expression" dxfId="46" priority="10">
      <formula>$X$15="ＮＧ！"</formula>
    </cfRule>
  </conditionalFormatting>
  <dataValidations count="8">
    <dataValidation allowBlank="1" showInputMessage="1" showErrorMessage="1" prompt="余裕期間設定の場合は現場着手日を入力" sqref="U15:V15" xr:uid="{3AC8E663-913C-4197-A3FC-6314E4B4FAF0}"/>
    <dataValidation imeMode="off" allowBlank="1" showInputMessage="1" showErrorMessage="1" prompt="初年度の年割額_x000a_（税込）を入力" sqref="U20" xr:uid="{A978B985-FFE5-4A81-8AC8-EB88674774CC}"/>
    <dataValidation imeMode="off" allowBlank="1" showInputMessage="1" showErrorMessage="1" prompt="応札額_x000a_（税抜き）を入力" sqref="U17" xr:uid="{140823D4-6F4E-4A6F-AAEC-DDA36545A6BC}"/>
    <dataValidation type="list" imeMode="off" allowBlank="1" showInputMessage="1" showErrorMessage="1" error="［１］［３］［０］を入力してください" prompt="［１］_x000a_［３］_x000a_［０］を入力" sqref="U30" xr:uid="{E99D5395-716D-4191-9B5F-884880619943}">
      <formula1>"1,3,0"</formula1>
    </dataValidation>
    <dataValidation type="list" imeMode="off" allowBlank="1" showInputMessage="1" showErrorMessage="1" error="［１］または［０］を入力してください" prompt="［１］または_x000a_［０］を入力" sqref="U23" xr:uid="{1AC2EACF-4A34-4637-8604-A0C9E14316FB}">
      <formula1>"1,0"</formula1>
    </dataValidation>
    <dataValidation imeMode="off" allowBlank="1" showInputMessage="1" showErrorMessage="1" sqref="U32 T20 W5 U40 U46 U5 I62:I63 U25:U26 U28:U29" xr:uid="{35795E95-8887-423D-8A56-F5387CA29299}"/>
    <dataValidation type="list" imeMode="off" allowBlank="1" showInputMessage="1" showErrorMessage="1" error="［１］または［３］を入力してください" prompt="［１］または_x000a_［３］を入力" sqref="U16" xr:uid="{FE2AA94A-EDBA-4518-8B77-C75CA3096CC5}">
      <formula1>"1,3"</formula1>
    </dataValidation>
    <dataValidation imeMode="hiragana" allowBlank="1" showInputMessage="1" showErrorMessage="1" sqref="U10:X11 I48:Q50 I64:I65 U6:U8" xr:uid="{B3B9AAA2-832D-45EB-85E5-061FD980DC98}"/>
  </dataValidations>
  <pageMargins left="0.78740157480314965" right="0" top="0.39370078740157483" bottom="0" header="0" footer="0"/>
  <pageSetup paperSize="9" orientation="portrait" horizontalDpi="4294967294" r:id="rId1"/>
  <headerFooter alignWithMargins="0"/>
  <rowBreaks count="3" manualBreakCount="3">
    <brk id="53" max="17" man="1"/>
    <brk id="66" max="17" man="1"/>
    <brk id="113"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AD144"/>
  <sheetViews>
    <sheetView defaultGridColor="0" colorId="55" zoomScaleNormal="100" workbookViewId="0"/>
  </sheetViews>
  <sheetFormatPr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6640625" style="68"/>
  </cols>
  <sheetData>
    <row r="1" spans="1:30" customFormat="1"/>
    <row r="2" spans="1:30" customFormat="1"/>
    <row r="3" spans="1:30" ht="14" customHeight="1">
      <c r="A3" s="65" t="s">
        <v>0</v>
      </c>
      <c r="B3" s="65"/>
      <c r="C3" s="65"/>
      <c r="D3" s="65"/>
      <c r="E3" s="65"/>
      <c r="F3" s="65"/>
      <c r="G3" s="65"/>
      <c r="H3" s="65"/>
      <c r="I3" s="65"/>
      <c r="J3" s="65"/>
      <c r="K3" s="65"/>
      <c r="L3" s="65"/>
      <c r="M3" s="65"/>
      <c r="N3" s="65"/>
      <c r="O3" s="65"/>
      <c r="P3" s="65"/>
      <c r="Q3" s="203" t="s">
        <v>230</v>
      </c>
      <c r="R3" s="204"/>
      <c r="T3" s="170" t="s">
        <v>239</v>
      </c>
      <c r="U3"/>
      <c r="V3"/>
      <c r="W3"/>
      <c r="X3"/>
      <c r="Y3"/>
      <c r="Z3"/>
      <c r="AA3"/>
      <c r="AB3"/>
      <c r="AC3"/>
      <c r="AD3"/>
    </row>
    <row r="4" spans="1:30" ht="20.149999999999999" customHeight="1">
      <c r="A4" s="65"/>
      <c r="B4" s="65"/>
      <c r="C4" s="65"/>
      <c r="D4" s="205" t="s">
        <v>14</v>
      </c>
      <c r="E4" s="205"/>
      <c r="F4" s="205"/>
      <c r="G4" s="205"/>
      <c r="H4" s="205"/>
      <c r="I4" s="205"/>
      <c r="J4" s="205"/>
      <c r="K4" s="205"/>
      <c r="L4" s="205"/>
      <c r="M4" s="205"/>
      <c r="N4" s="205"/>
      <c r="O4" s="65"/>
      <c r="P4" s="65"/>
      <c r="Q4" s="204"/>
      <c r="R4" s="204"/>
      <c r="T4" s="169" t="s">
        <v>240</v>
      </c>
      <c r="U4" s="206"/>
      <c r="V4" s="207"/>
      <c r="W4" s="36" t="str">
        <f>TEXT(U4,"aaa")</f>
        <v>土</v>
      </c>
      <c r="X4" s="37" t="str">
        <f>IF(WEEKDAY(U4,2)&lt;6,IF(Y4="-","ＯＫ","ＮＧ！"),"ＮＧ！")</f>
        <v>ＮＧ！</v>
      </c>
      <c r="Y4" s="208" t="str">
        <f>IF(ISERROR(VLOOKUP(U4,休日設定範囲,2,0)),"-",VLOOKUP(U4,休日設定範囲,2,0))</f>
        <v>-</v>
      </c>
      <c r="Z4" s="208"/>
      <c r="AA4"/>
      <c r="AB4"/>
      <c r="AC4"/>
      <c r="AD4"/>
    </row>
    <row r="5" spans="1:30" ht="14" customHeight="1" thickBot="1">
      <c r="A5" s="65"/>
      <c r="B5" s="65"/>
      <c r="C5" s="65"/>
      <c r="D5" s="64"/>
      <c r="E5" s="64"/>
      <c r="F5" s="64"/>
      <c r="G5" s="64"/>
      <c r="H5" s="64"/>
      <c r="I5" s="64"/>
      <c r="J5" s="64"/>
      <c r="K5" s="64"/>
      <c r="L5" s="64"/>
      <c r="M5" s="64"/>
      <c r="N5" s="64"/>
      <c r="O5" s="65"/>
      <c r="P5" s="65"/>
      <c r="Q5" s="209">
        <f>VLOOKUP(U17,工事印紙,2)</f>
        <v>200</v>
      </c>
      <c r="R5" s="209"/>
      <c r="T5"/>
      <c r="U5"/>
      <c r="V5"/>
      <c r="W5"/>
      <c r="X5"/>
      <c r="Y5"/>
      <c r="Z5"/>
      <c r="AA5"/>
      <c r="AB5"/>
      <c r="AC5"/>
      <c r="AD5"/>
    </row>
    <row r="6" spans="1:30" ht="18" customHeight="1" thickTop="1">
      <c r="A6" s="65" t="s">
        <v>1</v>
      </c>
      <c r="B6" s="65"/>
      <c r="C6" s="65"/>
      <c r="D6" s="65"/>
      <c r="E6" s="65"/>
      <c r="F6" s="65"/>
      <c r="G6" s="210" t="str">
        <f>IF(U6=0,"",DBCS(LEFT(U6,6))&amp;ASC(MID(U6,7,30)))</f>
        <v>令和●年度　国補道改 第1-1分0001号</v>
      </c>
      <c r="H6" s="210"/>
      <c r="I6" s="210"/>
      <c r="J6" s="210"/>
      <c r="K6" s="210"/>
      <c r="L6" s="210"/>
      <c r="M6" s="210"/>
      <c r="N6" s="210"/>
      <c r="O6" s="210"/>
      <c r="P6" s="210"/>
      <c r="Q6" s="209"/>
      <c r="R6" s="209"/>
      <c r="T6" s="79" t="s">
        <v>203</v>
      </c>
      <c r="U6" s="105" t="s">
        <v>205</v>
      </c>
      <c r="V6" s="106"/>
      <c r="W6" s="106"/>
      <c r="X6" s="106"/>
      <c r="Y6" s="106"/>
      <c r="Z6" s="107"/>
    </row>
    <row r="7" spans="1:30" ht="18" customHeight="1">
      <c r="A7" s="65"/>
      <c r="B7" s="65"/>
      <c r="C7" s="65"/>
      <c r="D7" s="65"/>
      <c r="E7" s="65"/>
      <c r="F7" s="65"/>
      <c r="G7" s="210" t="str">
        <f>IF(U7=0,"",U7)</f>
        <v>一般県道●●線</v>
      </c>
      <c r="H7" s="210"/>
      <c r="I7" s="210"/>
      <c r="J7" s="210"/>
      <c r="K7" s="210"/>
      <c r="L7" s="210"/>
      <c r="M7" s="210"/>
      <c r="N7" s="210"/>
      <c r="O7" s="210"/>
      <c r="P7" s="210"/>
      <c r="Q7" s="210"/>
      <c r="R7" s="210"/>
      <c r="T7" s="79" t="s">
        <v>209</v>
      </c>
      <c r="U7" s="108" t="s">
        <v>211</v>
      </c>
      <c r="V7" s="109"/>
      <c r="W7" s="109"/>
      <c r="X7" s="109"/>
      <c r="Y7" s="109"/>
      <c r="Z7" s="110"/>
    </row>
    <row r="8" spans="1:30" ht="18" customHeight="1" thickBot="1">
      <c r="A8" s="65"/>
      <c r="B8" s="65"/>
      <c r="C8" s="65"/>
      <c r="D8" s="65"/>
      <c r="E8" s="65"/>
      <c r="F8" s="65"/>
      <c r="G8" s="210" t="str">
        <f>IF(U8=0,"",U8)</f>
        <v>道路改良工事</v>
      </c>
      <c r="H8" s="210"/>
      <c r="I8" s="210"/>
      <c r="J8" s="210"/>
      <c r="K8" s="210"/>
      <c r="L8" s="210"/>
      <c r="M8" s="210"/>
      <c r="N8" s="210"/>
      <c r="O8" s="210"/>
      <c r="P8" s="210"/>
      <c r="Q8" s="210"/>
      <c r="R8" s="210"/>
      <c r="T8" s="99" t="s">
        <v>210</v>
      </c>
      <c r="U8" s="111" t="s">
        <v>206</v>
      </c>
      <c r="V8" s="112"/>
      <c r="W8" s="112"/>
      <c r="X8" s="112"/>
      <c r="Y8" s="112"/>
      <c r="Z8" s="113"/>
    </row>
    <row r="9" spans="1:30" ht="8" customHeight="1" thickTop="1" thickBot="1">
      <c r="A9" s="65"/>
      <c r="B9" s="65"/>
      <c r="C9" s="65"/>
      <c r="D9" s="65"/>
      <c r="E9" s="65"/>
      <c r="F9" s="65"/>
      <c r="G9" s="65"/>
      <c r="H9" s="65"/>
      <c r="I9" s="65"/>
      <c r="J9" s="65"/>
      <c r="K9" s="65"/>
      <c r="L9" s="65"/>
      <c r="M9" s="65"/>
      <c r="N9" s="65"/>
      <c r="O9" s="65"/>
      <c r="P9" s="65"/>
      <c r="Q9" s="65"/>
      <c r="R9" s="65"/>
    </row>
    <row r="10" spans="1:30" ht="18" customHeight="1" thickTop="1">
      <c r="A10" s="65" t="s">
        <v>3</v>
      </c>
      <c r="B10" s="65"/>
      <c r="C10" s="65"/>
      <c r="D10" s="65"/>
      <c r="E10" s="65"/>
      <c r="F10" s="65"/>
      <c r="G10" s="63" t="s">
        <v>113</v>
      </c>
      <c r="H10" s="210" t="str">
        <f>U10</f>
        <v>●●市●●町　地内</v>
      </c>
      <c r="I10" s="210"/>
      <c r="J10" s="210"/>
      <c r="K10" s="210"/>
      <c r="L10" s="210"/>
      <c r="M10" s="210"/>
      <c r="N10" s="210"/>
      <c r="O10" s="210"/>
      <c r="P10" s="210"/>
      <c r="Q10" s="210"/>
      <c r="R10" s="210"/>
      <c r="T10" s="79" t="s">
        <v>213</v>
      </c>
      <c r="U10" s="114" t="s">
        <v>207</v>
      </c>
      <c r="V10" s="115"/>
      <c r="W10" s="115"/>
      <c r="X10" s="116"/>
    </row>
    <row r="11" spans="1:30" ht="18" customHeight="1" thickBot="1">
      <c r="A11" s="65"/>
      <c r="B11" s="65"/>
      <c r="C11" s="65"/>
      <c r="D11" s="65"/>
      <c r="E11" s="65"/>
      <c r="F11" s="65"/>
      <c r="G11" s="63" t="s">
        <v>114</v>
      </c>
      <c r="H11" s="211" t="str">
        <f>IF(U11=0,"",U11)</f>
        <v/>
      </c>
      <c r="I11" s="211"/>
      <c r="J11" s="211"/>
      <c r="K11" s="211"/>
      <c r="L11" s="211"/>
      <c r="M11" s="211"/>
      <c r="N11" s="211"/>
      <c r="O11" s="211"/>
      <c r="P11" s="211"/>
      <c r="Q11" s="211"/>
      <c r="R11" s="211"/>
      <c r="T11" s="69" t="s">
        <v>204</v>
      </c>
      <c r="U11" s="117"/>
      <c r="V11" s="118"/>
      <c r="W11" s="118"/>
      <c r="X11" s="119"/>
      <c r="Y11" s="62"/>
      <c r="Z11" s="68" t="str">
        <f>"※祝日設定：令和"&amp;DBCS(holiday!$B$148)&amp;"年度末まで"</f>
        <v>※祝日設定：令和９年度末まで</v>
      </c>
    </row>
    <row r="12" spans="1:30" ht="8" customHeight="1" thickTop="1" thickBot="1">
      <c r="A12" s="65"/>
      <c r="B12" s="65"/>
      <c r="C12" s="65"/>
      <c r="D12" s="65"/>
      <c r="E12" s="65"/>
      <c r="F12" s="65"/>
      <c r="G12" s="65"/>
      <c r="H12" s="65"/>
      <c r="I12" s="65"/>
      <c r="J12" s="65"/>
      <c r="K12" s="65"/>
      <c r="L12" s="65"/>
      <c r="M12" s="65"/>
      <c r="N12" s="65"/>
      <c r="O12" s="65"/>
      <c r="P12" s="65"/>
      <c r="Q12" s="65"/>
      <c r="R12" s="65"/>
    </row>
    <row r="13" spans="1:30" ht="18" customHeight="1" thickTop="1">
      <c r="A13" s="212" t="s">
        <v>87</v>
      </c>
      <c r="B13" s="212"/>
      <c r="C13" s="212"/>
      <c r="D13" s="212"/>
      <c r="E13" s="212"/>
      <c r="F13" s="213" t="str">
        <f>IF(U15=0,"　着　手","全体工期")</f>
        <v>　着　手</v>
      </c>
      <c r="G13" s="213"/>
      <c r="H13" s="214">
        <f>U13</f>
        <v>45481</v>
      </c>
      <c r="I13" s="214"/>
      <c r="J13" s="214"/>
      <c r="K13" s="214"/>
      <c r="L13" s="66" t="str">
        <f>IF(U15=0,"","から")</f>
        <v/>
      </c>
      <c r="M13" s="214" t="str">
        <f>IF(U15=0,"",U14)</f>
        <v/>
      </c>
      <c r="N13" s="214"/>
      <c r="O13" s="214"/>
      <c r="P13" s="214"/>
      <c r="Q13" s="66" t="str">
        <f>IF($W$5=0,"","まで")</f>
        <v/>
      </c>
      <c r="R13" s="65"/>
      <c r="T13" s="35" t="s">
        <v>238</v>
      </c>
      <c r="U13" s="215">
        <v>45481</v>
      </c>
      <c r="V13" s="216"/>
      <c r="W13" s="36" t="str">
        <f>TEXT(U13,"aaa")</f>
        <v>月</v>
      </c>
      <c r="X13" s="37" t="str">
        <f>IF(WEEKDAY(U13,2)&lt;6,IF(Y13="-","ＯＫ","ＮＧ！"),"ＮＧ！")</f>
        <v>ＯＫ</v>
      </c>
      <c r="Y13" s="208" t="str">
        <f>IF(ISERROR(VLOOKUP(U13,休日設定範囲,2,0)),"-",VLOOKUP(U13,休日設定範囲,2,0))</f>
        <v>-</v>
      </c>
      <c r="Z13" s="208"/>
      <c r="AA13" s="217" t="s">
        <v>212</v>
      </c>
      <c r="AB13" s="217"/>
      <c r="AC13" s="217"/>
    </row>
    <row r="14" spans="1:30" ht="18" customHeight="1" thickBot="1">
      <c r="A14" s="212"/>
      <c r="B14" s="212"/>
      <c r="C14" s="212"/>
      <c r="D14" s="212"/>
      <c r="E14" s="212"/>
      <c r="F14" s="213" t="str">
        <f>IF(U15=0,"　完　成","実 工 期")</f>
        <v>　完　成</v>
      </c>
      <c r="G14" s="213"/>
      <c r="H14" s="214">
        <f>IF(U15=0,U14,U15)</f>
        <v>45813</v>
      </c>
      <c r="I14" s="214"/>
      <c r="J14" s="214"/>
      <c r="K14" s="214"/>
      <c r="L14" s="66" t="str">
        <f>IF(U15=0,"","から")</f>
        <v/>
      </c>
      <c r="M14" s="214" t="str">
        <f>M13</f>
        <v/>
      </c>
      <c r="N14" s="214"/>
      <c r="O14" s="214"/>
      <c r="P14" s="214"/>
      <c r="Q14" s="66" t="str">
        <f>IF($W$5=0,"","まで")</f>
        <v/>
      </c>
      <c r="R14" s="65"/>
      <c r="T14" s="35" t="s">
        <v>86</v>
      </c>
      <c r="U14" s="219">
        <v>45813</v>
      </c>
      <c r="V14" s="220"/>
      <c r="W14" s="36" t="str">
        <f>TEXT(U14,"aaa")</f>
        <v>木</v>
      </c>
      <c r="X14" s="37" t="str">
        <f>IF(WEEKDAY(U14,2)&lt;6,IF(Y14="-","ＯＫ","ＮＧ！"),"ＮＧ！")</f>
        <v>ＯＫ</v>
      </c>
      <c r="Y14" s="208" t="str">
        <f>IF(ISERROR(VLOOKUP(U14,休日設定範囲,2,0)),"-",VLOOKUP(U14,休日設定範囲,2,0))</f>
        <v>-</v>
      </c>
      <c r="Z14" s="208"/>
      <c r="AA14" s="218"/>
      <c r="AB14" s="218"/>
      <c r="AC14" s="218"/>
    </row>
    <row r="15" spans="1:30" ht="15" customHeight="1" thickTop="1" thickBot="1">
      <c r="A15" s="65"/>
      <c r="B15" s="65"/>
      <c r="C15" s="65"/>
      <c r="D15" s="65"/>
      <c r="E15" s="65"/>
      <c r="F15" s="65"/>
      <c r="G15" s="65"/>
      <c r="H15" s="65"/>
      <c r="I15" s="65"/>
      <c r="J15" s="65"/>
      <c r="K15" s="65"/>
      <c r="L15" s="65"/>
      <c r="M15" s="65"/>
      <c r="N15" s="65"/>
      <c r="O15" s="65"/>
      <c r="P15" s="65"/>
      <c r="Q15" s="65"/>
      <c r="R15" s="65"/>
      <c r="T15" s="98" t="s">
        <v>208</v>
      </c>
      <c r="U15" s="221"/>
      <c r="V15" s="222"/>
      <c r="W15" s="36" t="str">
        <f>TEXT(U15,"aaa")</f>
        <v>土</v>
      </c>
      <c r="X15" s="37" t="str">
        <f>IF(W5=0,"-",IF(WEEKDAY(U15,2)&lt;6,IF(Y15="-","ＯＫ","ＮＧ！"),"ＮＧ！"))</f>
        <v>-</v>
      </c>
      <c r="Y15" s="208" t="str">
        <f>IF(ISERROR(VLOOKUP(U15,休日設定範囲,2,0)),"-",VLOOKUP(U15,休日設定範囲,2,0))</f>
        <v>-</v>
      </c>
      <c r="Z15" s="208"/>
      <c r="AA15" s="218"/>
      <c r="AB15" s="218"/>
      <c r="AC15" s="218"/>
    </row>
    <row r="16" spans="1:30" ht="18" customHeight="1" thickTop="1" thickBot="1">
      <c r="A16" s="65" t="s">
        <v>25</v>
      </c>
      <c r="B16" s="65"/>
      <c r="C16" s="65"/>
      <c r="D16" s="65"/>
      <c r="E16" s="65"/>
      <c r="F16" s="65"/>
      <c r="G16" s="65"/>
      <c r="H16" s="65" t="str">
        <f>IF(ISBLANK(U16),"※右の入力欄で選択！",IF(U16=1,"　　－","設計図書のとおり"))</f>
        <v>※右の入力欄で選択！</v>
      </c>
      <c r="I16" s="65"/>
      <c r="J16" s="65"/>
      <c r="K16" s="65"/>
      <c r="L16" s="65"/>
      <c r="M16" s="65"/>
      <c r="N16" s="65"/>
      <c r="O16" s="65"/>
      <c r="P16" s="65"/>
      <c r="Q16" s="65"/>
      <c r="R16" s="65"/>
      <c r="T16" s="38" t="s">
        <v>118</v>
      </c>
      <c r="U16" s="51"/>
      <c r="V16" s="34" t="s">
        <v>158</v>
      </c>
      <c r="AA16"/>
      <c r="AB16"/>
      <c r="AC16"/>
    </row>
    <row r="17" spans="1:28" ht="15" customHeight="1" thickTop="1" thickBot="1">
      <c r="A17" s="65"/>
      <c r="B17" s="65"/>
      <c r="C17" s="65"/>
      <c r="D17" s="65"/>
      <c r="E17" s="65"/>
      <c r="F17" s="65"/>
      <c r="G17" s="65"/>
      <c r="H17" s="65"/>
      <c r="I17" s="65"/>
      <c r="J17" s="65"/>
      <c r="K17" s="65"/>
      <c r="L17" s="65"/>
      <c r="M17" s="65"/>
      <c r="N17" s="65"/>
      <c r="O17" s="65"/>
      <c r="P17" s="65"/>
      <c r="Q17" s="65"/>
      <c r="R17" s="65"/>
      <c r="T17" s="69" t="s">
        <v>16</v>
      </c>
      <c r="U17" s="100"/>
      <c r="X17" s="217" t="s">
        <v>115</v>
      </c>
      <c r="Y17" s="217"/>
      <c r="Z17" s="217"/>
    </row>
    <row r="18" spans="1:28" ht="18" customHeight="1" thickTop="1">
      <c r="A18" s="65" t="s">
        <v>26</v>
      </c>
      <c r="B18" s="65"/>
      <c r="C18" s="65"/>
      <c r="D18" s="65"/>
      <c r="E18" s="65"/>
      <c r="F18" s="65"/>
      <c r="G18" s="223">
        <f>IF((L19+L20)=U19,U19,"内訳金額相違")</f>
        <v>0</v>
      </c>
      <c r="H18" s="223"/>
      <c r="I18" s="223"/>
      <c r="J18" s="223"/>
      <c r="K18" s="223"/>
      <c r="L18" s="65" t="s">
        <v>6</v>
      </c>
      <c r="M18" s="65"/>
      <c r="N18" s="65"/>
      <c r="O18" s="65"/>
      <c r="P18" s="65"/>
      <c r="Q18" s="65"/>
      <c r="R18" s="65"/>
      <c r="T18" s="69" t="s">
        <v>24</v>
      </c>
      <c r="U18" s="40">
        <f>INT(U17*0.1)</f>
        <v>0</v>
      </c>
      <c r="X18" s="218"/>
      <c r="Y18" s="218"/>
      <c r="Z18" s="218"/>
    </row>
    <row r="19" spans="1:28" ht="18" customHeight="1" thickBot="1">
      <c r="A19" s="65"/>
      <c r="B19" s="65"/>
      <c r="C19" s="65"/>
      <c r="D19" s="65"/>
      <c r="E19" s="65"/>
      <c r="F19" s="65"/>
      <c r="G19" s="65"/>
      <c r="H19" s="65"/>
      <c r="I19" s="224">
        <f>T20</f>
        <v>6</v>
      </c>
      <c r="J19" s="224"/>
      <c r="K19" s="224"/>
      <c r="L19" s="225">
        <f>U20</f>
        <v>0</v>
      </c>
      <c r="M19" s="225"/>
      <c r="N19" s="225"/>
      <c r="O19" s="225"/>
      <c r="P19" s="65" t="s">
        <v>6</v>
      </c>
      <c r="Q19" s="65"/>
      <c r="R19" s="65"/>
      <c r="T19" s="69" t="s">
        <v>17</v>
      </c>
      <c r="U19" s="41">
        <f>U17+U18</f>
        <v>0</v>
      </c>
      <c r="X19" s="218"/>
      <c r="Y19" s="218"/>
      <c r="Z19" s="218"/>
    </row>
    <row r="20" spans="1:28" ht="18" customHeight="1" thickTop="1" thickBot="1">
      <c r="A20" s="65"/>
      <c r="B20" s="65"/>
      <c r="C20" s="65"/>
      <c r="D20" s="65"/>
      <c r="E20" s="65"/>
      <c r="F20" s="65"/>
      <c r="G20" s="65"/>
      <c r="H20" s="65"/>
      <c r="I20" s="224">
        <f>I19+1</f>
        <v>7</v>
      </c>
      <c r="J20" s="224"/>
      <c r="K20" s="224"/>
      <c r="L20" s="225">
        <f>U21</f>
        <v>0</v>
      </c>
      <c r="M20" s="225"/>
      <c r="N20" s="225"/>
      <c r="O20" s="225"/>
      <c r="P20" s="65" t="s">
        <v>6</v>
      </c>
      <c r="Q20" s="65"/>
      <c r="R20" s="65"/>
      <c r="T20" s="164">
        <f>YEAR(EDATE(U13,-3))-2018</f>
        <v>6</v>
      </c>
      <c r="U20" s="100"/>
      <c r="V20" s="104"/>
      <c r="X20" s="218"/>
      <c r="Y20" s="218"/>
      <c r="Z20" s="218"/>
    </row>
    <row r="21" spans="1:28" ht="18" customHeight="1" thickTop="1">
      <c r="A21" s="65"/>
      <c r="B21" s="42" t="s">
        <v>2</v>
      </c>
      <c r="C21" s="65"/>
      <c r="D21" s="65"/>
      <c r="E21" s="65"/>
      <c r="F21" s="65"/>
      <c r="G21" s="65"/>
      <c r="H21" s="65"/>
      <c r="I21" s="65"/>
      <c r="J21" s="65"/>
      <c r="K21" s="226">
        <f>U18</f>
        <v>0</v>
      </c>
      <c r="L21" s="226"/>
      <c r="M21" s="226"/>
      <c r="N21" s="226"/>
      <c r="O21" s="226"/>
      <c r="P21" s="65" t="s">
        <v>6</v>
      </c>
      <c r="Q21" s="65"/>
      <c r="R21" s="65"/>
      <c r="T21" s="43">
        <f>T20+1</f>
        <v>7</v>
      </c>
      <c r="U21" s="41">
        <f>ABS(U19-U20)</f>
        <v>0</v>
      </c>
    </row>
    <row r="22" spans="1:28" ht="8" customHeight="1" thickBot="1">
      <c r="A22" s="65"/>
      <c r="B22" s="65"/>
      <c r="C22" s="65"/>
      <c r="D22" s="65"/>
      <c r="E22" s="65"/>
      <c r="F22" s="65"/>
      <c r="G22" s="44"/>
      <c r="H22" s="44"/>
      <c r="I22" s="44"/>
      <c r="J22" s="44"/>
      <c r="K22" s="44"/>
      <c r="L22" s="65"/>
      <c r="M22" s="65"/>
      <c r="N22" s="65"/>
      <c r="O22" s="65"/>
      <c r="P22" s="65"/>
      <c r="Q22" s="65"/>
      <c r="R22" s="65"/>
    </row>
    <row r="23" spans="1:28" ht="18" customHeight="1" thickTop="1" thickBot="1">
      <c r="A23" s="65" t="s">
        <v>27</v>
      </c>
      <c r="B23" s="65"/>
      <c r="C23" s="65"/>
      <c r="D23" s="65"/>
      <c r="E23" s="65"/>
      <c r="F23" s="65"/>
      <c r="G23" s="65" t="s">
        <v>7</v>
      </c>
      <c r="H23" s="65"/>
      <c r="I23" s="65"/>
      <c r="J23" s="65"/>
      <c r="K23" s="65"/>
      <c r="L23" s="65"/>
      <c r="M23" s="65"/>
      <c r="N23" s="65"/>
      <c r="O23" s="65"/>
      <c r="P23" s="65"/>
      <c r="Q23" s="65"/>
      <c r="R23" s="65"/>
      <c r="T23" s="38" t="s">
        <v>123</v>
      </c>
      <c r="U23" s="51"/>
      <c r="V23" s="34" t="s">
        <v>180</v>
      </c>
    </row>
    <row r="24" spans="1:28" ht="18" customHeight="1" thickTop="1">
      <c r="A24" s="65"/>
      <c r="B24" s="65"/>
      <c r="C24" s="65"/>
      <c r="D24" s="65"/>
      <c r="E24" s="65"/>
      <c r="F24" s="65"/>
      <c r="G24" s="65"/>
      <c r="H24" s="65" t="s">
        <v>15</v>
      </c>
      <c r="I24" s="65"/>
      <c r="J24" s="65"/>
      <c r="K24" s="227" t="str">
        <f>IF(ISBLANK(U23),"※右の入力欄で選択！",IF(U23=0,0,L25+L26))</f>
        <v>※右の入力欄で選択！</v>
      </c>
      <c r="L24" s="227"/>
      <c r="M24" s="227"/>
      <c r="N24" s="227"/>
      <c r="O24" s="227"/>
      <c r="P24" s="65" t="s">
        <v>6</v>
      </c>
      <c r="Q24" s="65"/>
      <c r="R24" s="65"/>
      <c r="T24" s="69" t="s">
        <v>119</v>
      </c>
      <c r="U24" s="40">
        <f>U25+U26</f>
        <v>0</v>
      </c>
      <c r="V24" s="45" t="s">
        <v>116</v>
      </c>
      <c r="W24" s="228">
        <f>W25+W26</f>
        <v>0</v>
      </c>
      <c r="X24" s="228"/>
    </row>
    <row r="25" spans="1:28" ht="18" customHeight="1">
      <c r="A25" s="65"/>
      <c r="B25" s="65"/>
      <c r="C25" s="65"/>
      <c r="D25" s="65"/>
      <c r="E25" s="65"/>
      <c r="F25" s="65"/>
      <c r="G25" s="65"/>
      <c r="H25" s="65"/>
      <c r="I25" s="224">
        <f>T20</f>
        <v>6</v>
      </c>
      <c r="J25" s="224"/>
      <c r="K25" s="224"/>
      <c r="L25" s="229">
        <f>IF($U$23=1,IF(U25&gt;W25,"上限額超過！",U25),0)</f>
        <v>0</v>
      </c>
      <c r="M25" s="229"/>
      <c r="N25" s="229"/>
      <c r="O25" s="229"/>
      <c r="P25" s="65" t="s">
        <v>6</v>
      </c>
      <c r="Q25" s="65"/>
      <c r="R25" s="65"/>
      <c r="T25" s="69" t="s">
        <v>120</v>
      </c>
      <c r="U25" s="70">
        <f>IF(L19&lt;参照!G18,0,ROUNDDOWN(L19*0.4,-4))</f>
        <v>0</v>
      </c>
      <c r="V25" s="38" t="s">
        <v>120</v>
      </c>
      <c r="W25" s="228">
        <f>IF(L19&lt;参照!G18,0,INT(L19*0.4))</f>
        <v>0</v>
      </c>
      <c r="X25" s="228"/>
      <c r="Y25" s="231" t="s">
        <v>249</v>
      </c>
      <c r="Z25" s="231"/>
      <c r="AA25" s="231"/>
      <c r="AB25" s="231"/>
    </row>
    <row r="26" spans="1:28" ht="18" customHeight="1">
      <c r="A26" s="65"/>
      <c r="B26" s="65"/>
      <c r="C26" s="65"/>
      <c r="D26" s="65"/>
      <c r="E26" s="65"/>
      <c r="F26" s="65"/>
      <c r="G26" s="65"/>
      <c r="H26" s="65"/>
      <c r="I26" s="224">
        <f>I25+1</f>
        <v>7</v>
      </c>
      <c r="J26" s="224"/>
      <c r="K26" s="224"/>
      <c r="L26" s="229">
        <f>IF($U$23=1,IF(U26&gt;W26,"上限額超過！",U26),0)</f>
        <v>0</v>
      </c>
      <c r="M26" s="229"/>
      <c r="N26" s="229"/>
      <c r="O26" s="229"/>
      <c r="P26" s="65" t="s">
        <v>6</v>
      </c>
      <c r="Q26" s="65"/>
      <c r="R26" s="65"/>
      <c r="T26" s="69" t="s">
        <v>121</v>
      </c>
      <c r="U26" s="70">
        <f>IF(L20&lt;参照!G18,0,ROUNDDOWN(L20*0.4,-4))</f>
        <v>0</v>
      </c>
      <c r="V26" s="38" t="s">
        <v>121</v>
      </c>
      <c r="W26" s="228">
        <f>IF(L20&lt;参照!G18,0,INT(L20*0.4))</f>
        <v>0</v>
      </c>
      <c r="X26" s="228"/>
      <c r="Y26" s="231"/>
      <c r="Z26" s="231"/>
      <c r="AA26" s="231"/>
      <c r="AB26" s="231"/>
    </row>
    <row r="27" spans="1:28" ht="18" customHeight="1">
      <c r="A27" s="65"/>
      <c r="B27" s="65"/>
      <c r="C27" s="65"/>
      <c r="D27" s="65"/>
      <c r="E27" s="65"/>
      <c r="F27" s="65"/>
      <c r="G27" s="65"/>
      <c r="H27" s="65" t="s">
        <v>8</v>
      </c>
      <c r="I27" s="65"/>
      <c r="J27" s="65"/>
      <c r="K27" s="227" t="str">
        <f>IF(ISBLANK(U30),"※右の入力欄で選択！",IF(U23=0,0,L28+L29))</f>
        <v>※右の入力欄で選択！</v>
      </c>
      <c r="L27" s="227"/>
      <c r="M27" s="227"/>
      <c r="N27" s="227"/>
      <c r="O27" s="227"/>
      <c r="P27" s="65" t="s">
        <v>6</v>
      </c>
      <c r="Q27" s="65"/>
      <c r="R27" s="65"/>
      <c r="T27" s="69" t="s">
        <v>122</v>
      </c>
      <c r="U27" s="40">
        <f>U28+U29</f>
        <v>0</v>
      </c>
      <c r="V27" s="45" t="s">
        <v>117</v>
      </c>
      <c r="W27" s="228">
        <f>W28+W29</f>
        <v>0</v>
      </c>
      <c r="X27" s="228"/>
      <c r="Y27" s="231"/>
      <c r="Z27" s="231"/>
      <c r="AA27" s="231"/>
      <c r="AB27" s="231"/>
    </row>
    <row r="28" spans="1:28" ht="18" customHeight="1">
      <c r="A28" s="65"/>
      <c r="B28" s="65"/>
      <c r="C28" s="65"/>
      <c r="D28" s="65"/>
      <c r="G28" s="65"/>
      <c r="H28" s="65"/>
      <c r="I28" s="224">
        <f>T20</f>
        <v>6</v>
      </c>
      <c r="J28" s="224"/>
      <c r="K28" s="224"/>
      <c r="L28" s="229">
        <f>IF($U$23=0,0,(IF($U$30=1,IF(U28&gt;W28,"上限額超過！",U28),0)))</f>
        <v>0</v>
      </c>
      <c r="M28" s="229"/>
      <c r="N28" s="229"/>
      <c r="O28" s="229"/>
      <c r="P28" s="65" t="s">
        <v>6</v>
      </c>
      <c r="Q28" s="65"/>
      <c r="R28" s="65"/>
      <c r="T28" s="69" t="s">
        <v>120</v>
      </c>
      <c r="U28" s="70">
        <f>IF(L19&lt;参照!G18,0,ROUNDDOWN(L19*0.2,-4))</f>
        <v>0</v>
      </c>
      <c r="V28" s="38" t="s">
        <v>120</v>
      </c>
      <c r="W28" s="228">
        <f>IF(L19&lt;参照!G18,0,INT(L19*0.2))</f>
        <v>0</v>
      </c>
      <c r="X28" s="228"/>
      <c r="Y28" s="231"/>
      <c r="Z28" s="231"/>
      <c r="AA28" s="231"/>
      <c r="AB28" s="231"/>
    </row>
    <row r="29" spans="1:28" ht="18" customHeight="1" thickBot="1">
      <c r="A29" s="65"/>
      <c r="B29" s="65"/>
      <c r="C29" s="65"/>
      <c r="D29" s="65"/>
      <c r="G29" s="65"/>
      <c r="H29" s="65"/>
      <c r="I29" s="224">
        <f>I28+1</f>
        <v>7</v>
      </c>
      <c r="J29" s="224"/>
      <c r="K29" s="224"/>
      <c r="L29" s="229">
        <f>IF($U$23=0,0,(IF($U$30=1,IF(U29&gt;W29,"上限額超過！",U29),0)))</f>
        <v>0</v>
      </c>
      <c r="M29" s="229"/>
      <c r="N29" s="229"/>
      <c r="O29" s="229"/>
      <c r="P29" s="65" t="s">
        <v>6</v>
      </c>
      <c r="Q29" s="65"/>
      <c r="R29" s="65"/>
      <c r="T29" s="69" t="s">
        <v>121</v>
      </c>
      <c r="U29" s="72">
        <f>IF(L20&lt;参照!G18,0,ROUNDDOWN(L20*0.2,-4))</f>
        <v>0</v>
      </c>
      <c r="V29" s="38" t="s">
        <v>121</v>
      </c>
      <c r="W29" s="228">
        <f>IF(L20&lt;参照!G18,0,INT(L20*0.2))</f>
        <v>0</v>
      </c>
      <c r="X29" s="228"/>
      <c r="Y29" s="231"/>
      <c r="Z29" s="231"/>
      <c r="AA29" s="231"/>
      <c r="AB29" s="231"/>
    </row>
    <row r="30" spans="1:28" ht="18" customHeight="1" thickTop="1" thickBot="1">
      <c r="A30" s="65"/>
      <c r="B30" s="65"/>
      <c r="C30" s="65"/>
      <c r="D30" s="65"/>
      <c r="E30" s="65"/>
      <c r="F30" s="65"/>
      <c r="G30" s="65" t="s">
        <v>9</v>
      </c>
      <c r="I30" s="65"/>
      <c r="J30" s="65"/>
      <c r="K30" s="65"/>
      <c r="L30" s="46" t="str">
        <f>IF(U30=3,VLOOKUP(U19,部分払,2),"－")</f>
        <v>－</v>
      </c>
      <c r="M30" s="65" t="s">
        <v>12</v>
      </c>
      <c r="N30" s="65"/>
      <c r="O30" s="65"/>
      <c r="P30" s="65"/>
      <c r="Q30" s="65"/>
      <c r="R30" s="65"/>
      <c r="T30" s="38" t="s">
        <v>134</v>
      </c>
      <c r="U30" s="51"/>
      <c r="V30" s="34" t="s">
        <v>181</v>
      </c>
    </row>
    <row r="31" spans="1:28" ht="8" customHeight="1" thickTop="1">
      <c r="A31" s="65"/>
      <c r="B31" s="65"/>
      <c r="C31" s="65"/>
      <c r="D31" s="65"/>
      <c r="E31" s="65"/>
      <c r="F31" s="65"/>
      <c r="G31" s="65"/>
      <c r="H31" s="65"/>
      <c r="I31" s="65"/>
      <c r="J31" s="65"/>
      <c r="K31" s="65"/>
      <c r="L31" s="65"/>
      <c r="M31" s="65"/>
      <c r="N31" s="65"/>
      <c r="O31" s="65"/>
      <c r="P31" s="65"/>
      <c r="Q31" s="65"/>
      <c r="R31" s="65"/>
    </row>
    <row r="32" spans="1:28" ht="18" customHeight="1">
      <c r="A32" s="65" t="s">
        <v>28</v>
      </c>
      <c r="B32" s="65"/>
      <c r="C32" s="65"/>
      <c r="D32" s="65"/>
      <c r="E32" s="65"/>
      <c r="F32" s="65"/>
      <c r="G32" s="232" t="str">
        <f>IF(U32=0,"免　除",U32)</f>
        <v>免　除</v>
      </c>
      <c r="H32" s="232"/>
      <c r="I32" s="232"/>
      <c r="J32" s="232"/>
      <c r="K32" s="232"/>
      <c r="L32" s="65" t="str">
        <f>IF(U32=0,"","－")</f>
        <v/>
      </c>
      <c r="M32" s="65"/>
      <c r="N32" s="65"/>
      <c r="O32" s="65"/>
      <c r="P32" s="65"/>
      <c r="Q32" s="65"/>
      <c r="R32" s="65"/>
      <c r="T32" s="69" t="s">
        <v>154</v>
      </c>
      <c r="U32" s="70">
        <f>IF(G18&lt;参照!G22,0,ROUNDUP(G18*0.1,0))</f>
        <v>0</v>
      </c>
      <c r="V32" s="233" t="s">
        <v>182</v>
      </c>
      <c r="W32" s="233"/>
      <c r="X32" s="233"/>
      <c r="Y32" s="233"/>
      <c r="Z32" s="233"/>
    </row>
    <row r="33" spans="1:26" ht="8" customHeight="1">
      <c r="A33" s="65"/>
      <c r="B33" s="65"/>
      <c r="C33" s="65"/>
      <c r="D33" s="65"/>
      <c r="E33" s="65"/>
      <c r="F33" s="65"/>
      <c r="G33" s="61"/>
      <c r="H33" s="61"/>
      <c r="I33" s="61"/>
      <c r="J33" s="61"/>
      <c r="K33" s="61"/>
      <c r="L33" s="61"/>
      <c r="M33" s="65"/>
      <c r="N33" s="65"/>
      <c r="O33" s="65"/>
      <c r="P33" s="65"/>
      <c r="Q33" s="65"/>
      <c r="R33" s="65"/>
      <c r="V33" s="233"/>
      <c r="W33" s="233"/>
      <c r="X33" s="233"/>
      <c r="Y33" s="233"/>
      <c r="Z33" s="233"/>
    </row>
    <row r="34" spans="1:26" ht="18" customHeight="1">
      <c r="A34" s="65" t="s">
        <v>30</v>
      </c>
      <c r="B34" s="65"/>
      <c r="C34" s="65"/>
      <c r="D34" s="65"/>
      <c r="E34" s="65"/>
      <c r="F34" s="65"/>
      <c r="G34" s="65"/>
      <c r="H34" s="65" t="s">
        <v>31</v>
      </c>
      <c r="I34" s="61"/>
      <c r="J34" s="61"/>
      <c r="K34" s="61"/>
      <c r="L34" s="61"/>
      <c r="M34" s="65"/>
      <c r="N34" s="65"/>
      <c r="O34" s="65"/>
      <c r="P34" s="65"/>
      <c r="Q34" s="65"/>
      <c r="R34" s="65"/>
      <c r="V34" s="233"/>
      <c r="W34" s="233"/>
      <c r="X34" s="233"/>
      <c r="Y34" s="233"/>
      <c r="Z34" s="233"/>
    </row>
    <row r="35" spans="1:26" ht="8" customHeight="1">
      <c r="A35" s="65"/>
      <c r="B35" s="65"/>
      <c r="C35" s="65"/>
      <c r="D35" s="65"/>
      <c r="E35" s="65"/>
      <c r="F35" s="65"/>
      <c r="G35" s="65"/>
      <c r="H35" s="65"/>
      <c r="I35" s="65"/>
      <c r="J35" s="65"/>
      <c r="K35" s="65"/>
      <c r="L35" s="65"/>
      <c r="M35" s="65"/>
      <c r="N35" s="65"/>
      <c r="O35" s="65"/>
      <c r="P35" s="50"/>
      <c r="Q35" s="50"/>
      <c r="R35" s="50"/>
      <c r="V35" s="233"/>
      <c r="W35" s="233"/>
      <c r="X35" s="233"/>
      <c r="Y35" s="233"/>
      <c r="Z35" s="233"/>
    </row>
    <row r="36" spans="1:26" ht="18" customHeight="1" thickBot="1">
      <c r="A36" s="65" t="s">
        <v>29</v>
      </c>
      <c r="B36" s="65"/>
      <c r="C36" s="65"/>
      <c r="D36" s="65"/>
      <c r="E36" s="65"/>
      <c r="F36" s="65"/>
      <c r="G36" s="65"/>
      <c r="H36" s="65" t="s">
        <v>13</v>
      </c>
      <c r="I36" s="65"/>
      <c r="J36" s="65"/>
      <c r="K36" s="65"/>
      <c r="L36" s="65"/>
      <c r="M36" s="65"/>
      <c r="N36" s="65"/>
      <c r="O36" s="65"/>
      <c r="P36" s="50"/>
      <c r="Q36" s="50"/>
      <c r="R36" s="50"/>
      <c r="V36" s="233"/>
      <c r="W36" s="233"/>
      <c r="X36" s="233"/>
      <c r="Y36" s="233"/>
      <c r="Z36" s="233"/>
    </row>
    <row r="37" spans="1:26" ht="26" customHeight="1" thickBot="1">
      <c r="A37" s="65"/>
      <c r="B37" s="234" t="s">
        <v>124</v>
      </c>
      <c r="C37" s="234"/>
      <c r="D37" s="234"/>
      <c r="E37" s="234"/>
      <c r="F37" s="234"/>
      <c r="G37" s="234"/>
      <c r="H37" s="234"/>
      <c r="I37" s="234"/>
      <c r="J37" s="234"/>
      <c r="K37" s="234"/>
      <c r="L37" s="234"/>
      <c r="M37" s="234"/>
      <c r="N37" s="234"/>
      <c r="O37" s="234"/>
      <c r="P37" s="234"/>
      <c r="Q37" s="234"/>
      <c r="R37" s="234"/>
      <c r="T37" s="47" t="s">
        <v>32</v>
      </c>
      <c r="U37" s="48">
        <f>ROUNDUP(U19*0.0017,0)</f>
        <v>0</v>
      </c>
      <c r="V37" s="177" t="s">
        <v>248</v>
      </c>
      <c r="W37" s="178"/>
      <c r="X37" s="178"/>
      <c r="Y37" s="179"/>
    </row>
    <row r="38" spans="1:26" ht="8" customHeight="1">
      <c r="A38" s="65"/>
      <c r="B38" s="65"/>
      <c r="C38" s="65"/>
      <c r="D38" s="65"/>
      <c r="E38" s="65"/>
      <c r="F38" s="65"/>
      <c r="G38" s="65"/>
      <c r="H38" s="65"/>
      <c r="I38" s="65"/>
      <c r="J38" s="65"/>
      <c r="K38" s="65"/>
      <c r="L38" s="65"/>
      <c r="M38" s="65"/>
      <c r="N38" s="65"/>
      <c r="O38" s="65"/>
      <c r="P38" s="50"/>
      <c r="Q38" s="50"/>
      <c r="R38" s="50"/>
    </row>
    <row r="39" spans="1:26" ht="56" customHeight="1">
      <c r="A39" s="230" t="s">
        <v>135</v>
      </c>
      <c r="B39" s="230"/>
      <c r="C39" s="230"/>
      <c r="D39" s="230"/>
      <c r="E39" s="230"/>
      <c r="F39" s="230"/>
      <c r="G39" s="230"/>
      <c r="H39" s="230"/>
      <c r="I39" s="230"/>
      <c r="J39" s="230"/>
      <c r="K39" s="230"/>
      <c r="L39" s="230"/>
      <c r="M39" s="230"/>
      <c r="N39" s="230"/>
      <c r="O39" s="230"/>
      <c r="P39" s="230"/>
      <c r="Q39" s="230"/>
      <c r="R39" s="230"/>
    </row>
    <row r="40" spans="1:26" customFormat="1" ht="39" customHeight="1">
      <c r="A40" s="239" t="str">
        <f>"　本契約の証として書面の場合は本書"&amp;DBCS(U40)&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40" s="239"/>
      <c r="C40" s="239"/>
      <c r="D40" s="239"/>
      <c r="E40" s="239"/>
      <c r="F40" s="239"/>
      <c r="G40" s="239"/>
      <c r="H40" s="239"/>
      <c r="I40" s="239"/>
      <c r="J40" s="239"/>
      <c r="K40" s="239"/>
      <c r="L40" s="239"/>
      <c r="M40" s="239"/>
      <c r="N40" s="239"/>
      <c r="O40" s="239"/>
      <c r="P40" s="239"/>
      <c r="Q40" s="239"/>
      <c r="R40" s="239"/>
      <c r="T40" s="165" t="s">
        <v>125</v>
      </c>
      <c r="U40" s="166">
        <v>2</v>
      </c>
    </row>
    <row r="41" spans="1:26" ht="8" customHeight="1">
      <c r="A41" s="65"/>
      <c r="B41" s="65"/>
      <c r="C41" s="65"/>
      <c r="D41" s="65"/>
      <c r="E41" s="65"/>
      <c r="F41" s="65"/>
      <c r="G41" s="65"/>
      <c r="H41" s="65"/>
      <c r="I41" s="65"/>
      <c r="J41" s="65"/>
      <c r="K41" s="65"/>
      <c r="L41" s="65"/>
      <c r="M41" s="65"/>
      <c r="N41" s="65"/>
      <c r="O41" s="65"/>
      <c r="P41" s="50"/>
      <c r="Q41" s="50"/>
      <c r="R41" s="50"/>
    </row>
    <row r="42" spans="1:26" ht="14" customHeight="1">
      <c r="A42" s="65"/>
      <c r="B42" s="214">
        <f>IF(U4=0,U13,U4)</f>
        <v>45481</v>
      </c>
      <c r="C42" s="214"/>
      <c r="D42" s="214"/>
      <c r="E42" s="214"/>
      <c r="F42" s="65"/>
      <c r="G42" s="65"/>
      <c r="H42" s="65"/>
      <c r="I42" s="65"/>
      <c r="J42" s="65"/>
      <c r="K42" s="65"/>
      <c r="L42" s="65"/>
      <c r="M42" s="65"/>
      <c r="N42" s="65"/>
      <c r="O42" s="65"/>
      <c r="P42" s="50"/>
      <c r="Q42" s="50"/>
      <c r="R42" s="50"/>
    </row>
    <row r="43" spans="1:26" ht="8" customHeight="1">
      <c r="A43" s="65"/>
      <c r="B43" s="65"/>
      <c r="C43" s="65"/>
      <c r="D43" s="65"/>
      <c r="E43" s="65"/>
      <c r="F43" s="65"/>
      <c r="G43" s="65"/>
      <c r="H43" s="65"/>
      <c r="I43" s="65"/>
      <c r="J43" s="65"/>
      <c r="K43" s="65"/>
      <c r="L43" s="65"/>
      <c r="M43" s="65"/>
      <c r="N43" s="65"/>
      <c r="O43" s="65"/>
      <c r="P43" s="50"/>
      <c r="Q43" s="50"/>
      <c r="R43" s="50"/>
    </row>
    <row r="44" spans="1:26" ht="16" customHeight="1">
      <c r="A44" s="65"/>
      <c r="B44" s="65"/>
      <c r="C44" s="65" t="s">
        <v>126</v>
      </c>
      <c r="D44" s="65"/>
      <c r="E44" s="65"/>
      <c r="F44" s="65"/>
      <c r="G44" s="65"/>
      <c r="H44" s="65"/>
      <c r="I44" s="65" t="s">
        <v>127</v>
      </c>
      <c r="J44" s="65"/>
      <c r="K44" s="65"/>
      <c r="L44" s="65"/>
      <c r="M44" s="65"/>
      <c r="N44" s="65"/>
      <c r="O44" s="65"/>
      <c r="P44" s="50"/>
      <c r="Q44" s="50"/>
      <c r="R44" s="50"/>
    </row>
    <row r="45" spans="1:26" ht="16" customHeight="1">
      <c r="A45" s="65"/>
      <c r="B45" s="65"/>
      <c r="C45" s="65"/>
      <c r="D45" s="65"/>
      <c r="E45" s="65"/>
      <c r="F45" s="65"/>
      <c r="G45" s="65"/>
      <c r="H45" s="65"/>
      <c r="I45" s="65" t="s">
        <v>128</v>
      </c>
      <c r="K45" s="65"/>
      <c r="L45" s="65"/>
      <c r="M45" s="65"/>
      <c r="N45" s="65"/>
      <c r="O45" s="65"/>
      <c r="P45" s="50"/>
      <c r="Q45" s="50"/>
      <c r="R45" s="50"/>
    </row>
    <row r="46" spans="1:26" ht="16" customHeight="1">
      <c r="A46" s="65"/>
      <c r="B46" s="65"/>
      <c r="C46" s="65"/>
      <c r="D46" s="65"/>
      <c r="E46" s="65"/>
      <c r="F46" s="65"/>
      <c r="G46" s="65"/>
      <c r="H46" s="65"/>
      <c r="I46" s="85" t="str">
        <f>"三重県知事　"&amp;U46</f>
        <v>三重県知事　一　見　勝　之</v>
      </c>
      <c r="J46" s="82"/>
      <c r="K46" s="85"/>
      <c r="L46" s="85"/>
      <c r="M46" s="85"/>
      <c r="N46" s="85"/>
      <c r="O46" s="85"/>
      <c r="P46" s="50"/>
      <c r="Q46" s="50"/>
      <c r="R46" s="50"/>
      <c r="S46" s="82"/>
      <c r="T46" s="83" t="s">
        <v>214</v>
      </c>
      <c r="U46" s="240" t="s">
        <v>215</v>
      </c>
      <c r="V46" s="241"/>
    </row>
    <row r="47" spans="1:26" ht="10" customHeight="1">
      <c r="A47" s="65"/>
      <c r="B47" s="65"/>
      <c r="C47" s="65"/>
      <c r="D47" s="65"/>
      <c r="E47" s="65"/>
      <c r="F47" s="65"/>
      <c r="G47" s="65"/>
      <c r="H47" s="65"/>
      <c r="I47" s="65"/>
      <c r="J47" s="65"/>
      <c r="K47" s="65"/>
      <c r="L47" s="65"/>
      <c r="M47" s="65"/>
      <c r="N47" s="65"/>
      <c r="O47" s="65"/>
      <c r="P47" s="50"/>
      <c r="Q47" s="50"/>
      <c r="R47" s="50"/>
    </row>
    <row r="48" spans="1:26" ht="16" customHeight="1">
      <c r="A48" s="65"/>
      <c r="B48" s="65"/>
      <c r="C48" s="65" t="s">
        <v>129</v>
      </c>
      <c r="D48" s="65"/>
      <c r="E48" s="65" t="s">
        <v>132</v>
      </c>
      <c r="F48" s="65"/>
      <c r="G48" s="65"/>
      <c r="H48" s="65"/>
      <c r="I48" s="242"/>
      <c r="J48" s="242"/>
      <c r="K48" s="242"/>
      <c r="L48" s="242"/>
      <c r="M48" s="242"/>
      <c r="N48" s="242"/>
      <c r="O48" s="242"/>
      <c r="P48" s="242"/>
      <c r="Q48" s="242"/>
      <c r="R48" s="50"/>
      <c r="T48" s="57" t="s">
        <v>155</v>
      </c>
      <c r="U48" s="55"/>
      <c r="V48" s="55"/>
    </row>
    <row r="49" spans="1:22" ht="16" customHeight="1">
      <c r="A49" s="65"/>
      <c r="B49" s="65"/>
      <c r="C49" s="65"/>
      <c r="D49" s="65"/>
      <c r="E49" s="65" t="s">
        <v>130</v>
      </c>
      <c r="F49" s="65"/>
      <c r="G49" s="65"/>
      <c r="H49" s="65"/>
      <c r="I49" s="242"/>
      <c r="J49" s="242"/>
      <c r="K49" s="242"/>
      <c r="L49" s="242"/>
      <c r="M49" s="242"/>
      <c r="N49" s="242"/>
      <c r="O49" s="242"/>
      <c r="P49" s="242"/>
      <c r="Q49" s="242"/>
      <c r="R49" s="65"/>
      <c r="T49" s="57" t="s">
        <v>177</v>
      </c>
      <c r="V49" s="56"/>
    </row>
    <row r="50" spans="1:22" ht="16" customHeight="1">
      <c r="A50" s="65"/>
      <c r="B50" s="65"/>
      <c r="C50" s="65"/>
      <c r="D50" s="65"/>
      <c r="E50" s="65" t="s">
        <v>131</v>
      </c>
      <c r="F50" s="65"/>
      <c r="G50" s="65"/>
      <c r="H50" s="65"/>
      <c r="I50" s="242"/>
      <c r="J50" s="242"/>
      <c r="K50" s="242"/>
      <c r="L50" s="242"/>
      <c r="M50" s="242"/>
      <c r="N50" s="242"/>
      <c r="O50" s="242"/>
      <c r="P50" s="242"/>
      <c r="Q50" s="242"/>
      <c r="R50" s="65"/>
    </row>
    <row r="51" spans="1:22" ht="12" customHeight="1">
      <c r="A51" s="65"/>
      <c r="B51" s="65"/>
      <c r="C51" s="65"/>
      <c r="D51" s="65"/>
      <c r="E51" s="65"/>
      <c r="F51" s="65"/>
      <c r="G51" s="65"/>
      <c r="H51" s="65"/>
      <c r="I51" s="65"/>
      <c r="J51" s="65"/>
      <c r="K51" s="65"/>
      <c r="L51" s="65"/>
      <c r="M51" s="65"/>
      <c r="N51" s="65"/>
      <c r="O51" s="65"/>
      <c r="P51" s="65"/>
      <c r="Q51" s="65"/>
      <c r="R51" s="176" t="s">
        <v>247</v>
      </c>
      <c r="T51" s="56"/>
      <c r="U51" s="56"/>
      <c r="V51" s="56"/>
    </row>
    <row r="52" spans="1:22" ht="22" customHeight="1">
      <c r="A52" s="243" t="s">
        <v>133</v>
      </c>
      <c r="B52" s="243"/>
      <c r="C52" s="243"/>
      <c r="D52" s="243"/>
      <c r="E52" s="243"/>
      <c r="F52" s="243"/>
      <c r="G52" s="243"/>
      <c r="H52" s="243"/>
      <c r="I52" s="243"/>
      <c r="J52" s="243"/>
      <c r="K52" s="243"/>
      <c r="L52" s="243"/>
      <c r="M52" s="243"/>
      <c r="N52" s="243"/>
      <c r="O52" s="243"/>
      <c r="P52" s="243"/>
      <c r="Q52" s="243"/>
      <c r="R52" s="243"/>
    </row>
    <row r="53" spans="1:22" ht="12" customHeight="1">
      <c r="R53" s="175" t="s">
        <v>254</v>
      </c>
    </row>
    <row r="55" spans="1:22">
      <c r="A55" s="68" t="s">
        <v>136</v>
      </c>
    </row>
    <row r="57" spans="1:22" ht="16.5">
      <c r="A57" s="58" t="s">
        <v>141</v>
      </c>
    </row>
    <row r="59" spans="1:22">
      <c r="A59" s="68" t="s">
        <v>142</v>
      </c>
    </row>
    <row r="60" spans="1:22">
      <c r="A60" s="68" t="s">
        <v>143</v>
      </c>
    </row>
    <row r="62" spans="1:22" ht="80" customHeight="1">
      <c r="A62" s="235" t="s">
        <v>137</v>
      </c>
      <c r="B62" s="235"/>
      <c r="C62" s="235"/>
      <c r="D62" s="235"/>
      <c r="E62" s="235"/>
      <c r="F62" s="235"/>
      <c r="G62" s="235"/>
      <c r="H62" s="235"/>
      <c r="I62" s="244"/>
      <c r="J62" s="245"/>
      <c r="K62" s="245"/>
      <c r="L62" s="245"/>
      <c r="M62" s="245"/>
      <c r="N62" s="245"/>
      <c r="O62" s="245"/>
      <c r="P62" s="245"/>
      <c r="Q62" s="246"/>
      <c r="T62" s="34" t="s">
        <v>157</v>
      </c>
    </row>
    <row r="63" spans="1:22" ht="80" customHeight="1">
      <c r="A63" s="235" t="s">
        <v>138</v>
      </c>
      <c r="B63" s="235"/>
      <c r="C63" s="235"/>
      <c r="D63" s="235"/>
      <c r="E63" s="235"/>
      <c r="F63" s="235"/>
      <c r="G63" s="235"/>
      <c r="H63" s="235"/>
      <c r="I63" s="244"/>
      <c r="J63" s="245"/>
      <c r="K63" s="245"/>
      <c r="L63" s="245"/>
      <c r="M63" s="245"/>
      <c r="N63" s="245"/>
      <c r="O63" s="245"/>
      <c r="P63" s="245"/>
      <c r="Q63" s="246"/>
      <c r="T63" s="34" t="s">
        <v>157</v>
      </c>
    </row>
    <row r="64" spans="1:22" ht="100" customHeight="1">
      <c r="A64" s="235" t="s">
        <v>139</v>
      </c>
      <c r="B64" s="235"/>
      <c r="C64" s="235"/>
      <c r="D64" s="235"/>
      <c r="E64" s="235"/>
      <c r="F64" s="235"/>
      <c r="G64" s="235"/>
      <c r="H64" s="235"/>
      <c r="I64" s="236"/>
      <c r="J64" s="237"/>
      <c r="K64" s="237"/>
      <c r="L64" s="237"/>
      <c r="M64" s="237"/>
      <c r="N64" s="237"/>
      <c r="O64" s="237"/>
      <c r="P64" s="237"/>
      <c r="Q64" s="238"/>
      <c r="T64" s="34" t="s">
        <v>157</v>
      </c>
    </row>
    <row r="65" spans="1:20" ht="100" customHeight="1">
      <c r="A65" s="248" t="s">
        <v>140</v>
      </c>
      <c r="B65" s="248"/>
      <c r="C65" s="248"/>
      <c r="D65" s="248"/>
      <c r="E65" s="248"/>
      <c r="F65" s="248"/>
      <c r="G65" s="248"/>
      <c r="H65" s="248"/>
      <c r="I65" s="249"/>
      <c r="J65" s="250"/>
      <c r="K65" s="250"/>
      <c r="L65" s="250"/>
      <c r="M65" s="250"/>
      <c r="N65" s="250"/>
      <c r="O65" s="250"/>
      <c r="P65" s="250"/>
      <c r="Q65" s="251"/>
      <c r="T65" s="34" t="s">
        <v>157</v>
      </c>
    </row>
    <row r="66" spans="1:20">
      <c r="T66" s="34" t="s">
        <v>156</v>
      </c>
    </row>
    <row r="67" spans="1:20" ht="18" customHeight="1"/>
    <row r="68" spans="1:20" ht="18" customHeight="1">
      <c r="A68" s="68" t="s">
        <v>144</v>
      </c>
    </row>
    <row r="69" spans="1:20" ht="18" customHeight="1"/>
    <row r="70" spans="1:20" ht="18" customHeight="1"/>
    <row r="71" spans="1:20" ht="21">
      <c r="D71" s="205" t="s">
        <v>145</v>
      </c>
      <c r="E71" s="205"/>
      <c r="F71" s="205"/>
      <c r="G71" s="205"/>
      <c r="H71" s="205"/>
      <c r="I71" s="205"/>
      <c r="J71" s="205"/>
      <c r="K71" s="205"/>
      <c r="L71" s="205"/>
      <c r="M71" s="205"/>
      <c r="N71" s="205"/>
    </row>
    <row r="72" spans="1:20" ht="18" customHeight="1"/>
    <row r="73" spans="1:20" ht="18" customHeight="1">
      <c r="A73" s="65" t="s">
        <v>146</v>
      </c>
      <c r="B73" s="65"/>
      <c r="C73" s="65"/>
      <c r="D73" s="65"/>
      <c r="E73" s="65"/>
      <c r="F73" s="65"/>
      <c r="G73" s="210" t="str">
        <f>G6</f>
        <v>令和●年度　国補道改 第1-1分0001号</v>
      </c>
      <c r="H73" s="210"/>
      <c r="I73" s="210"/>
      <c r="J73" s="210"/>
      <c r="K73" s="210"/>
      <c r="L73" s="210"/>
      <c r="M73" s="210"/>
      <c r="N73" s="210"/>
      <c r="O73" s="210"/>
      <c r="P73" s="210"/>
      <c r="Q73" s="210"/>
      <c r="R73" s="210"/>
    </row>
    <row r="74" spans="1:20" ht="18" customHeight="1">
      <c r="A74" s="65"/>
      <c r="B74" s="65"/>
      <c r="C74" s="65"/>
      <c r="D74" s="65"/>
      <c r="E74" s="65"/>
      <c r="F74" s="65"/>
      <c r="G74" s="210" t="str">
        <f>G7</f>
        <v>一般県道●●線</v>
      </c>
      <c r="H74" s="210"/>
      <c r="I74" s="210"/>
      <c r="J74" s="210"/>
      <c r="K74" s="210"/>
      <c r="L74" s="210"/>
      <c r="M74" s="210"/>
      <c r="N74" s="210"/>
      <c r="O74" s="210"/>
      <c r="P74" s="210"/>
      <c r="Q74" s="210"/>
      <c r="R74" s="210"/>
    </row>
    <row r="75" spans="1:20" s="82" customFormat="1" ht="18" customHeight="1">
      <c r="A75" s="85"/>
      <c r="B75" s="85"/>
      <c r="C75" s="85"/>
      <c r="D75" s="85"/>
      <c r="E75" s="85"/>
      <c r="F75" s="85"/>
      <c r="G75" s="210" t="str">
        <f>G8</f>
        <v>道路改良工事</v>
      </c>
      <c r="H75" s="210"/>
      <c r="I75" s="210"/>
      <c r="J75" s="210"/>
      <c r="K75" s="210"/>
      <c r="L75" s="210"/>
      <c r="M75" s="210"/>
      <c r="N75" s="210"/>
      <c r="O75" s="210"/>
      <c r="P75" s="210"/>
      <c r="Q75" s="210"/>
      <c r="R75" s="210"/>
    </row>
    <row r="76" spans="1:20" ht="18" customHeight="1">
      <c r="A76" s="65"/>
      <c r="B76" s="65"/>
      <c r="C76" s="65"/>
      <c r="D76" s="65"/>
      <c r="E76" s="65"/>
      <c r="F76" s="65"/>
      <c r="G76" s="65"/>
      <c r="H76" s="65"/>
      <c r="I76" s="65"/>
      <c r="J76" s="65"/>
      <c r="K76" s="65"/>
      <c r="L76" s="65"/>
      <c r="M76" s="65"/>
      <c r="N76" s="65"/>
      <c r="O76" s="65"/>
      <c r="P76" s="65"/>
      <c r="Q76" s="65"/>
      <c r="R76" s="65"/>
    </row>
    <row r="77" spans="1:20" ht="18" customHeight="1">
      <c r="A77" s="65" t="s">
        <v>147</v>
      </c>
      <c r="B77" s="65"/>
      <c r="C77" s="65"/>
      <c r="D77" s="65"/>
      <c r="E77" s="65"/>
      <c r="F77" s="65"/>
      <c r="G77" s="63" t="s">
        <v>113</v>
      </c>
      <c r="H77" s="210" t="str">
        <f>H10</f>
        <v>●●市●●町　地内</v>
      </c>
      <c r="I77" s="210"/>
      <c r="J77" s="210"/>
      <c r="K77" s="210"/>
      <c r="L77" s="210"/>
      <c r="M77" s="210"/>
      <c r="N77" s="210"/>
      <c r="O77" s="210"/>
      <c r="P77" s="210"/>
      <c r="Q77" s="210"/>
      <c r="R77" s="210"/>
    </row>
    <row r="78" spans="1:20" ht="18" customHeight="1">
      <c r="A78" s="65"/>
      <c r="B78" s="65"/>
      <c r="C78" s="65"/>
      <c r="D78" s="65"/>
      <c r="E78" s="65"/>
      <c r="F78" s="65"/>
      <c r="G78" s="63" t="s">
        <v>114</v>
      </c>
      <c r="H78" s="210" t="str">
        <f>H11</f>
        <v/>
      </c>
      <c r="I78" s="210"/>
      <c r="J78" s="210"/>
      <c r="K78" s="210"/>
      <c r="L78" s="210"/>
      <c r="M78" s="210"/>
      <c r="N78" s="210"/>
      <c r="O78" s="210"/>
      <c r="P78" s="210"/>
      <c r="Q78" s="210"/>
      <c r="R78" s="210"/>
    </row>
    <row r="79" spans="1:20" ht="18" customHeight="1"/>
    <row r="80" spans="1:20" ht="18" customHeight="1"/>
    <row r="81" spans="1:18" ht="18" customHeight="1">
      <c r="A81" s="214">
        <f>B42</f>
        <v>45481</v>
      </c>
      <c r="B81" s="214"/>
      <c r="C81" s="214"/>
      <c r="D81" s="214"/>
      <c r="E81" s="68" t="s">
        <v>148</v>
      </c>
    </row>
    <row r="82" spans="1:18" ht="18" customHeight="1">
      <c r="A82" s="68" t="s">
        <v>175</v>
      </c>
    </row>
    <row r="83" spans="1:18" ht="18" customHeight="1">
      <c r="A83" s="68" t="s">
        <v>176</v>
      </c>
    </row>
    <row r="84" spans="1:18" ht="18" customHeight="1"/>
    <row r="85" spans="1:18" ht="18" customHeight="1">
      <c r="G85" s="68" t="s">
        <v>149</v>
      </c>
      <c r="J85" s="252"/>
      <c r="K85" s="252"/>
      <c r="L85" s="252"/>
      <c r="M85" s="68" t="s">
        <v>150</v>
      </c>
    </row>
    <row r="86" spans="1:18" ht="18" customHeight="1"/>
    <row r="87" spans="1:18" ht="18" customHeight="1">
      <c r="H87" s="68" t="s">
        <v>151</v>
      </c>
    </row>
    <row r="88" spans="1:18" ht="18" customHeight="1">
      <c r="H88" s="68" t="s">
        <v>152</v>
      </c>
    </row>
    <row r="89" spans="1:18" ht="18" customHeight="1">
      <c r="H89" s="68" t="s">
        <v>153</v>
      </c>
    </row>
    <row r="90" spans="1:18" ht="18" customHeight="1"/>
    <row r="91" spans="1:18" ht="18" customHeight="1"/>
    <row r="92" spans="1:18" ht="18" customHeight="1">
      <c r="B92" s="214">
        <f>B42</f>
        <v>45481</v>
      </c>
      <c r="C92" s="214"/>
      <c r="D92" s="214"/>
      <c r="E92" s="214"/>
    </row>
    <row r="93" spans="1:18" ht="18" customHeight="1"/>
    <row r="94" spans="1:18" ht="18" customHeight="1">
      <c r="A94" s="65"/>
      <c r="B94" s="65"/>
      <c r="C94" s="65" t="s">
        <v>126</v>
      </c>
      <c r="D94" s="65"/>
      <c r="E94" s="65"/>
      <c r="F94" s="65"/>
      <c r="G94" s="65"/>
      <c r="H94" s="65"/>
      <c r="I94" s="65" t="str">
        <f>I44</f>
        <v>三重県津市広明町１３番地</v>
      </c>
      <c r="J94" s="65"/>
      <c r="K94" s="65"/>
      <c r="L94" s="65"/>
      <c r="M94" s="65"/>
      <c r="N94" s="65"/>
      <c r="O94" s="65"/>
      <c r="P94" s="50"/>
      <c r="Q94" s="50"/>
      <c r="R94" s="50"/>
    </row>
    <row r="95" spans="1:18" ht="18" customHeight="1">
      <c r="A95" s="65"/>
      <c r="B95" s="65"/>
      <c r="C95" s="65"/>
      <c r="D95" s="65"/>
      <c r="E95" s="65"/>
      <c r="F95" s="65"/>
      <c r="G95" s="65"/>
      <c r="H95" s="65"/>
      <c r="I95" s="65" t="str">
        <f>I45</f>
        <v>三　重　県</v>
      </c>
      <c r="K95" s="65"/>
      <c r="L95" s="65"/>
      <c r="M95" s="65"/>
      <c r="N95" s="65"/>
      <c r="O95" s="65"/>
      <c r="P95" s="50"/>
      <c r="Q95" s="50"/>
      <c r="R95" s="50"/>
    </row>
    <row r="96" spans="1:18" ht="18" customHeight="1">
      <c r="A96" s="65"/>
      <c r="B96" s="65"/>
      <c r="C96" s="65"/>
      <c r="D96" s="65"/>
      <c r="E96" s="65"/>
      <c r="F96" s="65"/>
      <c r="G96" s="65"/>
      <c r="H96" s="65"/>
      <c r="I96" s="65" t="str">
        <f>I46</f>
        <v>三重県知事　一　見　勝　之</v>
      </c>
      <c r="K96" s="65"/>
      <c r="L96" s="65"/>
      <c r="M96" s="65"/>
      <c r="N96" s="65"/>
      <c r="O96" s="65"/>
      <c r="P96" s="50"/>
      <c r="Q96" s="50"/>
      <c r="R96" s="50"/>
    </row>
    <row r="97" spans="1:18" ht="18" customHeight="1">
      <c r="A97" s="65"/>
      <c r="B97" s="65"/>
      <c r="C97" s="65"/>
      <c r="D97" s="65"/>
      <c r="E97" s="65"/>
      <c r="F97" s="65"/>
      <c r="G97" s="65"/>
      <c r="H97" s="65"/>
      <c r="I97" s="65"/>
      <c r="K97" s="65"/>
      <c r="L97" s="65"/>
      <c r="M97" s="65"/>
      <c r="N97" s="65"/>
      <c r="O97" s="65"/>
      <c r="P97" s="50"/>
      <c r="Q97" s="50"/>
      <c r="R97" s="50"/>
    </row>
    <row r="98" spans="1:18" ht="18" customHeight="1">
      <c r="A98" s="65"/>
      <c r="B98" s="65"/>
      <c r="C98" s="65"/>
      <c r="D98" s="65"/>
      <c r="E98" s="65"/>
      <c r="F98" s="65"/>
      <c r="G98" s="65"/>
      <c r="H98" s="65"/>
      <c r="I98" s="65"/>
      <c r="J98" s="65"/>
      <c r="K98" s="65"/>
      <c r="L98" s="65"/>
      <c r="M98" s="65"/>
      <c r="N98" s="65"/>
      <c r="O98" s="65"/>
      <c r="P98" s="50"/>
      <c r="Q98" s="50"/>
      <c r="R98" s="50"/>
    </row>
    <row r="99" spans="1:18" ht="18" customHeight="1">
      <c r="A99" s="65"/>
      <c r="B99" s="65"/>
      <c r="C99" s="65" t="s">
        <v>129</v>
      </c>
      <c r="D99" s="65"/>
      <c r="E99" s="65" t="s">
        <v>132</v>
      </c>
      <c r="F99" s="65"/>
      <c r="G99" s="65"/>
      <c r="H99" s="65"/>
      <c r="I99" s="247" t="str">
        <f>IF(I48=0,"",I48)</f>
        <v/>
      </c>
      <c r="J99" s="247"/>
      <c r="K99" s="247"/>
      <c r="L99" s="247"/>
      <c r="M99" s="247"/>
      <c r="N99" s="247"/>
      <c r="O99" s="247"/>
      <c r="P99" s="247"/>
      <c r="Q99" s="247"/>
      <c r="R99" s="50"/>
    </row>
    <row r="100" spans="1:18" ht="18" customHeight="1">
      <c r="A100" s="65"/>
      <c r="B100" s="65"/>
      <c r="C100" s="65"/>
      <c r="D100" s="65"/>
      <c r="E100" s="65" t="s">
        <v>130</v>
      </c>
      <c r="F100" s="65"/>
      <c r="G100" s="65"/>
      <c r="H100" s="65"/>
      <c r="I100" s="247" t="str">
        <f>IF(I49=0,"",I49)</f>
        <v/>
      </c>
      <c r="J100" s="247"/>
      <c r="K100" s="247"/>
      <c r="L100" s="247"/>
      <c r="M100" s="247"/>
      <c r="N100" s="247"/>
      <c r="O100" s="247"/>
      <c r="P100" s="247"/>
      <c r="Q100" s="247"/>
      <c r="R100" s="65"/>
    </row>
    <row r="101" spans="1:18" ht="18" customHeight="1">
      <c r="A101" s="65"/>
      <c r="B101" s="65"/>
      <c r="C101" s="65"/>
      <c r="D101" s="65"/>
      <c r="E101" s="65" t="s">
        <v>131</v>
      </c>
      <c r="F101" s="65"/>
      <c r="G101" s="65"/>
      <c r="H101" s="65"/>
      <c r="I101" s="247" t="str">
        <f>IF(I50=0,"",I50)</f>
        <v/>
      </c>
      <c r="J101" s="247"/>
      <c r="K101" s="247"/>
      <c r="L101" s="247"/>
      <c r="M101" s="247"/>
      <c r="N101" s="247"/>
      <c r="O101" s="247"/>
      <c r="P101" s="247"/>
      <c r="Q101" s="247"/>
      <c r="R101" s="65"/>
    </row>
    <row r="102" spans="1:18" s="124" customFormat="1" ht="18" customHeight="1">
      <c r="A102" s="121"/>
      <c r="B102" s="121"/>
      <c r="C102" s="121"/>
      <c r="D102" s="121"/>
      <c r="E102" s="121"/>
      <c r="F102" s="121"/>
      <c r="G102" s="121"/>
      <c r="H102" s="121"/>
      <c r="I102" s="122"/>
      <c r="J102" s="122"/>
      <c r="K102" s="122"/>
      <c r="L102" s="122"/>
      <c r="M102" s="122"/>
      <c r="N102" s="122"/>
      <c r="O102" s="122"/>
      <c r="P102" s="122"/>
      <c r="Q102" s="122"/>
      <c r="R102" s="121"/>
    </row>
    <row r="103" spans="1:18" s="124" customFormat="1" ht="18" customHeight="1">
      <c r="A103" s="121"/>
      <c r="B103" s="121"/>
      <c r="C103" s="121"/>
      <c r="D103" s="121"/>
      <c r="F103" s="167" t="s">
        <v>231</v>
      </c>
      <c r="G103" s="121"/>
      <c r="H103" s="121"/>
      <c r="I103" s="122"/>
      <c r="J103" s="122"/>
      <c r="K103" s="122"/>
      <c r="L103" s="122"/>
      <c r="M103" s="122"/>
      <c r="N103" s="122"/>
      <c r="O103" s="122"/>
      <c r="P103" s="122"/>
      <c r="Q103" s="122"/>
      <c r="R103" s="121"/>
    </row>
    <row r="104" spans="1:18" s="124" customFormat="1" ht="18" customHeight="1">
      <c r="A104" s="121"/>
      <c r="B104" s="121"/>
      <c r="C104" s="121"/>
      <c r="D104" s="121"/>
      <c r="F104" s="167" t="s">
        <v>232</v>
      </c>
      <c r="G104" s="121"/>
      <c r="H104" s="121"/>
      <c r="I104" s="122"/>
      <c r="J104" s="122"/>
      <c r="K104" s="122"/>
      <c r="L104" s="122"/>
      <c r="M104" s="122"/>
      <c r="N104" s="122"/>
      <c r="O104" s="122"/>
      <c r="P104" s="122"/>
      <c r="Q104" s="122"/>
      <c r="R104" s="121"/>
    </row>
    <row r="105" spans="1:18" s="124" customFormat="1" ht="18" customHeight="1">
      <c r="A105" s="121"/>
      <c r="B105" s="121"/>
      <c r="C105" s="121"/>
      <c r="D105" s="121"/>
      <c r="F105" s="167" t="s">
        <v>233</v>
      </c>
      <c r="G105" s="121"/>
      <c r="H105" s="121"/>
      <c r="I105" s="122"/>
      <c r="J105" s="122"/>
      <c r="K105" s="122"/>
      <c r="L105" s="122"/>
      <c r="M105" s="122"/>
      <c r="N105" s="122"/>
      <c r="O105" s="122"/>
      <c r="P105" s="122"/>
      <c r="Q105" s="122"/>
      <c r="R105" s="121"/>
    </row>
    <row r="106" spans="1:18" s="124" customFormat="1" ht="18" customHeight="1">
      <c r="A106" s="121"/>
      <c r="B106" s="121"/>
      <c r="C106" s="121"/>
      <c r="D106" s="121"/>
      <c r="G106" s="167" t="s">
        <v>234</v>
      </c>
      <c r="H106" s="121"/>
      <c r="I106" s="122"/>
      <c r="J106" s="122"/>
      <c r="K106" s="122"/>
      <c r="L106" s="242"/>
      <c r="M106" s="242"/>
      <c r="N106" s="242"/>
      <c r="O106" s="242"/>
      <c r="P106" s="242"/>
      <c r="Q106" s="242"/>
      <c r="R106" s="121"/>
    </row>
    <row r="107" spans="1:18" s="124" customFormat="1" ht="18" customHeight="1">
      <c r="A107" s="121"/>
      <c r="B107" s="121"/>
      <c r="C107" s="121"/>
      <c r="D107" s="121"/>
      <c r="G107" s="167" t="s">
        <v>235</v>
      </c>
      <c r="H107" s="121"/>
      <c r="I107" s="122"/>
      <c r="J107" s="242"/>
      <c r="K107" s="242"/>
      <c r="L107" s="242"/>
      <c r="M107" s="242"/>
      <c r="N107" s="242"/>
      <c r="O107" s="242"/>
      <c r="P107" s="242"/>
      <c r="Q107" s="242"/>
      <c r="R107" s="121"/>
    </row>
    <row r="108" spans="1:18" s="124" customFormat="1" ht="18" customHeight="1">
      <c r="A108" s="121"/>
      <c r="B108" s="121"/>
      <c r="C108" s="121"/>
      <c r="D108" s="121"/>
      <c r="G108" s="167" t="s">
        <v>236</v>
      </c>
      <c r="H108" s="121"/>
      <c r="I108" s="122"/>
      <c r="J108" s="242"/>
      <c r="K108" s="242"/>
      <c r="L108" s="242"/>
      <c r="M108" s="242"/>
      <c r="N108" s="242"/>
      <c r="O108" s="242"/>
      <c r="P108" s="242"/>
      <c r="Q108" s="242"/>
      <c r="R108" s="121"/>
    </row>
    <row r="109" spans="1:18" s="124" customFormat="1" ht="18" customHeight="1">
      <c r="A109" s="121"/>
      <c r="B109" s="121"/>
      <c r="C109" s="121"/>
      <c r="D109" s="121"/>
      <c r="F109" s="167" t="s">
        <v>237</v>
      </c>
      <c r="G109" s="121"/>
      <c r="H109" s="121"/>
      <c r="I109" s="122"/>
      <c r="J109" s="122"/>
      <c r="K109" s="122"/>
      <c r="L109" s="122"/>
      <c r="M109" s="122"/>
      <c r="N109" s="122"/>
      <c r="O109" s="122"/>
      <c r="P109" s="122"/>
      <c r="Q109" s="122"/>
      <c r="R109" s="121"/>
    </row>
    <row r="110" spans="1:18" s="124" customFormat="1" ht="18" customHeight="1">
      <c r="A110" s="121"/>
      <c r="B110" s="121"/>
      <c r="C110" s="121"/>
      <c r="D110" s="121"/>
      <c r="G110" s="167" t="s">
        <v>234</v>
      </c>
      <c r="H110" s="121"/>
      <c r="I110" s="122"/>
      <c r="J110" s="122"/>
      <c r="K110" s="122"/>
      <c r="L110" s="242"/>
      <c r="M110" s="242"/>
      <c r="N110" s="242"/>
      <c r="O110" s="242"/>
      <c r="P110" s="242"/>
      <c r="Q110" s="242"/>
      <c r="R110" s="121"/>
    </row>
    <row r="111" spans="1:18" s="124" customFormat="1" ht="18" customHeight="1">
      <c r="A111" s="121"/>
      <c r="B111" s="121"/>
      <c r="C111" s="121"/>
      <c r="D111" s="121"/>
      <c r="G111" s="167" t="s">
        <v>235</v>
      </c>
      <c r="H111" s="121"/>
      <c r="I111" s="122"/>
      <c r="J111" s="242"/>
      <c r="K111" s="242"/>
      <c r="L111" s="242"/>
      <c r="M111" s="242"/>
      <c r="N111" s="242"/>
      <c r="O111" s="242"/>
      <c r="P111" s="242"/>
      <c r="Q111" s="242"/>
      <c r="R111" s="121"/>
    </row>
    <row r="112" spans="1:18" s="124" customFormat="1" ht="18" customHeight="1">
      <c r="A112" s="121"/>
      <c r="B112" s="121"/>
      <c r="C112" s="121"/>
      <c r="D112" s="121"/>
      <c r="G112" s="167" t="s">
        <v>236</v>
      </c>
      <c r="H112" s="121"/>
      <c r="I112" s="122"/>
      <c r="J112" s="242"/>
      <c r="K112" s="242"/>
      <c r="L112" s="242"/>
      <c r="M112" s="242"/>
      <c r="N112" s="242"/>
      <c r="O112" s="242"/>
      <c r="P112" s="242"/>
      <c r="Q112" s="242"/>
      <c r="R112" s="121"/>
    </row>
    <row r="113" spans="1:1" ht="18" customHeight="1"/>
    <row r="114" spans="1:1" ht="18" customHeight="1"/>
    <row r="115" spans="1:1" ht="18" customHeight="1">
      <c r="A115" s="68" t="s">
        <v>159</v>
      </c>
    </row>
    <row r="116" spans="1:1" ht="18" customHeight="1"/>
    <row r="117" spans="1:1" ht="18" customHeight="1">
      <c r="A117" s="68" t="s">
        <v>160</v>
      </c>
    </row>
    <row r="118" spans="1:1" ht="18" customHeight="1"/>
    <row r="119" spans="1:1" ht="18" customHeight="1">
      <c r="A119" s="68" t="s">
        <v>161</v>
      </c>
    </row>
    <row r="120" spans="1:1" ht="18" customHeight="1">
      <c r="A120" s="68" t="s">
        <v>192</v>
      </c>
    </row>
    <row r="121" spans="1:1" ht="18" customHeight="1">
      <c r="A121" s="68" t="s">
        <v>193</v>
      </c>
    </row>
    <row r="122" spans="1:1" ht="18" customHeight="1">
      <c r="A122" s="68" t="s">
        <v>185</v>
      </c>
    </row>
    <row r="123" spans="1:1" ht="18" customHeight="1">
      <c r="A123" s="68" t="s">
        <v>186</v>
      </c>
    </row>
    <row r="124" spans="1:1" ht="18" customHeight="1">
      <c r="A124" s="68" t="s">
        <v>187</v>
      </c>
    </row>
    <row r="125" spans="1:1" ht="18" customHeight="1"/>
    <row r="126" spans="1:1" ht="18" customHeight="1"/>
    <row r="127" spans="1:1" ht="18" customHeight="1">
      <c r="A127" s="68" t="s">
        <v>162</v>
      </c>
    </row>
    <row r="128" spans="1:1" ht="18" customHeight="1">
      <c r="A128" s="68" t="s">
        <v>163</v>
      </c>
    </row>
    <row r="129" spans="1:1" ht="18" customHeight="1">
      <c r="A129" s="68" t="s">
        <v>164</v>
      </c>
    </row>
    <row r="130" spans="1:1" ht="18" customHeight="1">
      <c r="A130" s="68" t="s">
        <v>165</v>
      </c>
    </row>
    <row r="131" spans="1:1" ht="18" customHeight="1">
      <c r="A131" s="68" t="s">
        <v>166</v>
      </c>
    </row>
    <row r="132" spans="1:1" ht="18" customHeight="1">
      <c r="A132" s="68" t="s">
        <v>167</v>
      </c>
    </row>
    <row r="133" spans="1:1" ht="18" customHeight="1">
      <c r="A133" s="68" t="s">
        <v>168</v>
      </c>
    </row>
    <row r="134" spans="1:1" ht="18" customHeight="1">
      <c r="A134" s="68" t="s">
        <v>169</v>
      </c>
    </row>
    <row r="135" spans="1:1" ht="18" customHeight="1">
      <c r="A135" s="68" t="s">
        <v>188</v>
      </c>
    </row>
    <row r="136" spans="1:1" ht="18" customHeight="1">
      <c r="A136" s="68" t="s">
        <v>189</v>
      </c>
    </row>
    <row r="137" spans="1:1" ht="18" customHeight="1">
      <c r="A137" s="68" t="s">
        <v>170</v>
      </c>
    </row>
    <row r="138" spans="1:1" ht="18" customHeight="1">
      <c r="A138" s="68" t="s">
        <v>190</v>
      </c>
    </row>
    <row r="139" spans="1:1" ht="18" customHeight="1">
      <c r="A139" s="68" t="s">
        <v>191</v>
      </c>
    </row>
    <row r="140" spans="1:1" ht="18" customHeight="1">
      <c r="A140" s="68" t="s">
        <v>171</v>
      </c>
    </row>
    <row r="141" spans="1:1" ht="18" customHeight="1">
      <c r="A141" s="68" t="s">
        <v>172</v>
      </c>
    </row>
    <row r="142" spans="1:1" ht="18" customHeight="1">
      <c r="A142" s="68" t="s">
        <v>173</v>
      </c>
    </row>
    <row r="143" spans="1:1" ht="18" customHeight="1">
      <c r="A143" s="68" t="s">
        <v>174</v>
      </c>
    </row>
    <row r="144" spans="1:1" ht="18" customHeight="1"/>
  </sheetData>
  <sheetProtection sheet="1" objects="1" scenarios="1"/>
  <mergeCells count="85">
    <mergeCell ref="A13:E14"/>
    <mergeCell ref="F13:G13"/>
    <mergeCell ref="H13:K13"/>
    <mergeCell ref="B42:E42"/>
    <mergeCell ref="I48:Q48"/>
    <mergeCell ref="A40:R40"/>
    <mergeCell ref="I49:Q49"/>
    <mergeCell ref="I50:Q50"/>
    <mergeCell ref="I99:Q99"/>
    <mergeCell ref="G8:R8"/>
    <mergeCell ref="H77:R77"/>
    <mergeCell ref="H78:R78"/>
    <mergeCell ref="G75:R75"/>
    <mergeCell ref="F14:G14"/>
    <mergeCell ref="H14:K14"/>
    <mergeCell ref="X17:Z20"/>
    <mergeCell ref="AA13:AC15"/>
    <mergeCell ref="U46:V46"/>
    <mergeCell ref="A81:D81"/>
    <mergeCell ref="A62:H62"/>
    <mergeCell ref="I62:Q62"/>
    <mergeCell ref="A63:H63"/>
    <mergeCell ref="I63:Q63"/>
    <mergeCell ref="A64:H64"/>
    <mergeCell ref="I64:Q64"/>
    <mergeCell ref="A65:H65"/>
    <mergeCell ref="I65:Q65"/>
    <mergeCell ref="G73:R73"/>
    <mergeCell ref="G74:R74"/>
    <mergeCell ref="D71:N71"/>
    <mergeCell ref="V32:Z36"/>
    <mergeCell ref="Y25:AB29"/>
    <mergeCell ref="I26:K26"/>
    <mergeCell ref="L26:O26"/>
    <mergeCell ref="W26:X26"/>
    <mergeCell ref="K27:O27"/>
    <mergeCell ref="W27:X27"/>
    <mergeCell ref="I28:K28"/>
    <mergeCell ref="L28:O28"/>
    <mergeCell ref="W28:X28"/>
    <mergeCell ref="J107:Q107"/>
    <mergeCell ref="J108:Q108"/>
    <mergeCell ref="L110:Q110"/>
    <mergeCell ref="M14:P14"/>
    <mergeCell ref="I100:Q100"/>
    <mergeCell ref="I101:Q101"/>
    <mergeCell ref="J85:L85"/>
    <mergeCell ref="G18:K18"/>
    <mergeCell ref="I19:K19"/>
    <mergeCell ref="L19:O19"/>
    <mergeCell ref="I20:K20"/>
    <mergeCell ref="L20:O20"/>
    <mergeCell ref="K21:O21"/>
    <mergeCell ref="B37:R37"/>
    <mergeCell ref="A39:R39"/>
    <mergeCell ref="B92:E92"/>
    <mergeCell ref="D4:N4"/>
    <mergeCell ref="G7:R7"/>
    <mergeCell ref="H10:R10"/>
    <mergeCell ref="G6:P6"/>
    <mergeCell ref="Q3:R4"/>
    <mergeCell ref="Q5:R6"/>
    <mergeCell ref="M13:P13"/>
    <mergeCell ref="U13:V13"/>
    <mergeCell ref="H11:R11"/>
    <mergeCell ref="Y13:Z13"/>
    <mergeCell ref="Y15:Z15"/>
    <mergeCell ref="U14:V14"/>
    <mergeCell ref="U15:V15"/>
    <mergeCell ref="U4:V4"/>
    <mergeCell ref="Y4:Z4"/>
    <mergeCell ref="L106:Q106"/>
    <mergeCell ref="J111:Q111"/>
    <mergeCell ref="J112:Q112"/>
    <mergeCell ref="W24:X24"/>
    <mergeCell ref="I25:K25"/>
    <mergeCell ref="L25:O25"/>
    <mergeCell ref="W25:X25"/>
    <mergeCell ref="A52:R52"/>
    <mergeCell ref="L29:O29"/>
    <mergeCell ref="W29:X29"/>
    <mergeCell ref="G32:K32"/>
    <mergeCell ref="I29:K29"/>
    <mergeCell ref="K24:O24"/>
    <mergeCell ref="Y14:Z14"/>
  </mergeCells>
  <phoneticPr fontId="7"/>
  <conditionalFormatting sqref="H16">
    <cfRule type="expression" dxfId="45" priority="2">
      <formula>ISBLANK($U$16)</formula>
    </cfRule>
  </conditionalFormatting>
  <conditionalFormatting sqref="I48:Q50">
    <cfRule type="expression" dxfId="44" priority="7">
      <formula>ISBLANK($I$48)</formula>
    </cfRule>
  </conditionalFormatting>
  <conditionalFormatting sqref="I62:Q62">
    <cfRule type="expression" dxfId="43" priority="6">
      <formula>$I$62=0</formula>
    </cfRule>
  </conditionalFormatting>
  <conditionalFormatting sqref="I63:Q63">
    <cfRule type="expression" dxfId="42" priority="5">
      <formula>$I$63=0</formula>
    </cfRule>
  </conditionalFormatting>
  <conditionalFormatting sqref="I64:Q64">
    <cfRule type="expression" dxfId="41" priority="4">
      <formula>$I$64=0</formula>
    </cfRule>
  </conditionalFormatting>
  <conditionalFormatting sqref="I65:Q65">
    <cfRule type="expression" dxfId="40" priority="3">
      <formula>$I$65=0</formula>
    </cfRule>
  </conditionalFormatting>
  <conditionalFormatting sqref="K24:O24">
    <cfRule type="expression" dxfId="39" priority="9">
      <formula>ISBLANK($U$23)</formula>
    </cfRule>
  </conditionalFormatting>
  <conditionalFormatting sqref="K27:O27">
    <cfRule type="expression" dxfId="38" priority="8">
      <formula>ISBLANK($U$30)</formula>
    </cfRule>
  </conditionalFormatting>
  <conditionalFormatting sqref="X4">
    <cfRule type="expression" dxfId="37" priority="1">
      <formula>$X$13="ＮＧ！"</formula>
    </cfRule>
  </conditionalFormatting>
  <conditionalFormatting sqref="X13">
    <cfRule type="expression" dxfId="36" priority="13">
      <formula>$X$13="ＮＧ！"</formula>
    </cfRule>
  </conditionalFormatting>
  <conditionalFormatting sqref="X14">
    <cfRule type="expression" dxfId="35" priority="12">
      <formula>$X$14="ＮＧ！"</formula>
    </cfRule>
  </conditionalFormatting>
  <conditionalFormatting sqref="X15">
    <cfRule type="expression" dxfId="34" priority="11">
      <formula>$X$15="ＮＧ！"</formula>
    </cfRule>
  </conditionalFormatting>
  <dataValidations count="8">
    <dataValidation imeMode="hiragana" allowBlank="1" showInputMessage="1" showErrorMessage="1" sqref="U10:X11 I48:Q50 I64:I65 U6:U8" xr:uid="{00000000-0002-0000-0000-000000000000}"/>
    <dataValidation type="list" imeMode="off" allowBlank="1" showInputMessage="1" showErrorMessage="1" error="［１］または［３］を入力してください" prompt="［１］または_x000a_［３］を入力" sqref="U16" xr:uid="{00000000-0002-0000-0000-000001000000}">
      <formula1>"1,3"</formula1>
    </dataValidation>
    <dataValidation imeMode="off" allowBlank="1" showInputMessage="1" showErrorMessage="1" sqref="U32 U25:U26 W5 U40 U46 U28:U29 I62:I63 T20 U5" xr:uid="{00000000-0002-0000-0000-000002000000}"/>
    <dataValidation type="list" imeMode="off" allowBlank="1" showInputMessage="1" showErrorMessage="1" error="［１］または［０］を入力してください" prompt="［１］または_x000a_［０］を入力" sqref="U23" xr:uid="{00000000-0002-0000-0000-000003000000}">
      <formula1>"1,0"</formula1>
    </dataValidation>
    <dataValidation type="list" imeMode="off" allowBlank="1" showInputMessage="1" showErrorMessage="1" error="［１］［３］［０］を入力してください" prompt="［１］_x000a_［３］_x000a_［０］を入力" sqref="U30" xr:uid="{00000000-0002-0000-0000-000004000000}">
      <formula1>"1,3,0"</formula1>
    </dataValidation>
    <dataValidation imeMode="off" allowBlank="1" showInputMessage="1" showErrorMessage="1" prompt="応札額_x000a_（税抜き）を入力" sqref="U17" xr:uid="{00000000-0002-0000-0000-000006000000}"/>
    <dataValidation imeMode="off" allowBlank="1" showInputMessage="1" showErrorMessage="1" prompt="初年度の年割額_x000a_（税込）を入力" sqref="U20" xr:uid="{00000000-0002-0000-0000-000007000000}"/>
    <dataValidation allowBlank="1" showInputMessage="1" showErrorMessage="1" prompt="余裕期間設定の場合は現場着手日を入力" sqref="U15:V15" xr:uid="{00000000-0002-0000-0000-000008000000}"/>
  </dataValidations>
  <pageMargins left="0.78740157480314965" right="0" top="0.39370078740157483" bottom="0" header="0" footer="0"/>
  <pageSetup paperSize="9" orientation="portrait" horizontalDpi="4294967294" r:id="rId1"/>
  <headerFooter alignWithMargins="0"/>
  <rowBreaks count="3" manualBreakCount="3">
    <brk id="53" max="17" man="1"/>
    <brk id="66" max="17" man="1"/>
    <brk id="113"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AC143"/>
  <sheetViews>
    <sheetView defaultGridColor="0" colorId="55" zoomScaleNormal="100" workbookViewId="0"/>
  </sheetViews>
  <sheetFormatPr defaultRowHeight="14"/>
  <cols>
    <col min="1" max="19" width="4.58203125" style="52" customWidth="1"/>
    <col min="20" max="20" width="20.58203125" style="52" customWidth="1"/>
    <col min="21" max="22" width="12.58203125" style="52" customWidth="1"/>
    <col min="23" max="23" width="6.58203125" style="52" customWidth="1"/>
    <col min="24" max="24" width="10.58203125" style="52" customWidth="1"/>
    <col min="25" max="26" width="8.58203125" style="52" customWidth="1"/>
    <col min="27" max="16384" width="8.6640625" style="52"/>
  </cols>
  <sheetData>
    <row r="1" spans="1:29" customFormat="1"/>
    <row r="2" spans="1:29" customFormat="1"/>
    <row r="3" spans="1:29" ht="18" customHeight="1">
      <c r="A3" s="85" t="s">
        <v>0</v>
      </c>
      <c r="B3" s="85"/>
      <c r="C3" s="85"/>
      <c r="D3" s="85"/>
      <c r="E3" s="85"/>
      <c r="F3" s="85"/>
      <c r="G3" s="85"/>
      <c r="H3" s="85"/>
      <c r="I3" s="85"/>
      <c r="J3" s="85"/>
      <c r="K3" s="85"/>
      <c r="L3" s="85"/>
      <c r="M3" s="85"/>
      <c r="N3" s="85"/>
      <c r="O3" s="85"/>
      <c r="P3" s="85"/>
      <c r="Q3" s="203" t="s">
        <v>230</v>
      </c>
      <c r="R3" s="204"/>
      <c r="S3" s="82"/>
      <c r="T3" s="170" t="s">
        <v>239</v>
      </c>
      <c r="U3"/>
      <c r="V3"/>
      <c r="W3"/>
      <c r="X3"/>
      <c r="Y3"/>
      <c r="Z3"/>
      <c r="AA3" s="82"/>
      <c r="AB3" s="82"/>
      <c r="AC3" s="82"/>
    </row>
    <row r="4" spans="1:29" ht="20.149999999999999" customHeight="1">
      <c r="A4" s="85"/>
      <c r="B4" s="85"/>
      <c r="C4" s="85"/>
      <c r="D4" s="205" t="s">
        <v>14</v>
      </c>
      <c r="E4" s="205"/>
      <c r="F4" s="205"/>
      <c r="G4" s="205"/>
      <c r="H4" s="205"/>
      <c r="I4" s="205"/>
      <c r="J4" s="205"/>
      <c r="K4" s="205"/>
      <c r="L4" s="205"/>
      <c r="M4" s="205"/>
      <c r="N4" s="205"/>
      <c r="O4" s="85"/>
      <c r="P4" s="85"/>
      <c r="Q4" s="204"/>
      <c r="R4" s="204"/>
      <c r="S4" s="82"/>
      <c r="T4" s="169" t="s">
        <v>240</v>
      </c>
      <c r="U4" s="206"/>
      <c r="V4" s="207"/>
      <c r="W4" s="36" t="str">
        <f>TEXT(U4,"aaa")</f>
        <v>土</v>
      </c>
      <c r="X4" s="37" t="str">
        <f>IF(WEEKDAY(U4,2)&lt;6,IF(Y4="-","ＯＫ","ＮＧ！"),"ＮＧ！")</f>
        <v>ＮＧ！</v>
      </c>
      <c r="Y4" s="208" t="str">
        <f>IF(ISERROR(VLOOKUP(U4,休日設定範囲,2,0)),"-",VLOOKUP(U4,休日設定範囲,2,0))</f>
        <v>-</v>
      </c>
      <c r="Z4" s="208"/>
      <c r="AA4" s="82"/>
      <c r="AB4" s="82"/>
      <c r="AC4" s="82"/>
    </row>
    <row r="5" spans="1:29" ht="12" customHeight="1" thickBot="1">
      <c r="A5" s="85"/>
      <c r="B5" s="85"/>
      <c r="C5" s="85"/>
      <c r="D5" s="84"/>
      <c r="E5" s="84"/>
      <c r="F5" s="84"/>
      <c r="G5" s="84"/>
      <c r="H5" s="84"/>
      <c r="I5" s="84"/>
      <c r="J5" s="84"/>
      <c r="K5" s="84"/>
      <c r="L5" s="84"/>
      <c r="M5" s="84"/>
      <c r="N5" s="84"/>
      <c r="O5" s="85"/>
      <c r="P5" s="85"/>
      <c r="Q5" s="253">
        <f>VLOOKUP(U17,工事印紙,2)</f>
        <v>200</v>
      </c>
      <c r="R5" s="253"/>
      <c r="S5" s="82"/>
      <c r="T5"/>
      <c r="U5"/>
      <c r="V5"/>
      <c r="W5"/>
      <c r="X5"/>
      <c r="Y5"/>
      <c r="Z5" s="82"/>
      <c r="AA5" s="82"/>
      <c r="AB5" s="82"/>
      <c r="AC5" s="82"/>
    </row>
    <row r="6" spans="1:29" ht="18" customHeight="1" thickTop="1">
      <c r="A6" s="85" t="s">
        <v>1</v>
      </c>
      <c r="B6" s="85"/>
      <c r="C6" s="85"/>
      <c r="D6" s="85"/>
      <c r="E6" s="85"/>
      <c r="F6" s="85"/>
      <c r="G6" s="210" t="str">
        <f>IF(U6=0,"",DBCS(LEFT(U6,6))&amp;ASC(MID(U6,7,30)))</f>
        <v>令和●年度　国補道改 第1-1分0001号</v>
      </c>
      <c r="H6" s="210"/>
      <c r="I6" s="210"/>
      <c r="J6" s="210"/>
      <c r="K6" s="210"/>
      <c r="L6" s="210"/>
      <c r="M6" s="210"/>
      <c r="N6" s="210"/>
      <c r="O6" s="210"/>
      <c r="P6" s="210"/>
      <c r="Q6" s="253"/>
      <c r="R6" s="253"/>
      <c r="S6" s="82"/>
      <c r="T6" s="83" t="s">
        <v>203</v>
      </c>
      <c r="U6" s="105" t="s">
        <v>205</v>
      </c>
      <c r="V6" s="106"/>
      <c r="W6" s="106"/>
      <c r="X6" s="106"/>
      <c r="Y6" s="106"/>
      <c r="Z6" s="107"/>
      <c r="AA6" s="82"/>
      <c r="AB6" s="82"/>
      <c r="AC6" s="82"/>
    </row>
    <row r="7" spans="1:29" ht="18" customHeight="1">
      <c r="A7" s="85"/>
      <c r="B7" s="85"/>
      <c r="C7" s="85"/>
      <c r="D7" s="85"/>
      <c r="E7" s="85"/>
      <c r="F7" s="85"/>
      <c r="G7" s="210" t="str">
        <f>IF(U7=0,"",U7)</f>
        <v>一般県道●●線</v>
      </c>
      <c r="H7" s="210"/>
      <c r="I7" s="210"/>
      <c r="J7" s="210"/>
      <c r="K7" s="210"/>
      <c r="L7" s="210"/>
      <c r="M7" s="210"/>
      <c r="N7" s="210"/>
      <c r="O7" s="210"/>
      <c r="P7" s="210"/>
      <c r="Q7" s="210"/>
      <c r="R7" s="210"/>
      <c r="S7" s="82"/>
      <c r="T7" s="83" t="s">
        <v>209</v>
      </c>
      <c r="U7" s="108" t="s">
        <v>211</v>
      </c>
      <c r="V7" s="109"/>
      <c r="W7" s="109"/>
      <c r="X7" s="109"/>
      <c r="Y7" s="109"/>
      <c r="Z7" s="110"/>
      <c r="AA7" s="82"/>
      <c r="AB7" s="82"/>
      <c r="AC7" s="82"/>
    </row>
    <row r="8" spans="1:29" s="68" customFormat="1" ht="18" customHeight="1" thickBot="1">
      <c r="A8" s="85"/>
      <c r="B8" s="85"/>
      <c r="C8" s="85"/>
      <c r="D8" s="85"/>
      <c r="E8" s="85"/>
      <c r="F8" s="85"/>
      <c r="G8" s="210" t="str">
        <f>IF(U8=0,"",U8)</f>
        <v>道路改良工事</v>
      </c>
      <c r="H8" s="210"/>
      <c r="I8" s="210"/>
      <c r="J8" s="210"/>
      <c r="K8" s="210"/>
      <c r="L8" s="210"/>
      <c r="M8" s="210"/>
      <c r="N8" s="210"/>
      <c r="O8" s="210"/>
      <c r="P8" s="210"/>
      <c r="Q8" s="210"/>
      <c r="R8" s="210"/>
      <c r="S8" s="82"/>
      <c r="T8" s="99" t="s">
        <v>210</v>
      </c>
      <c r="U8" s="111" t="s">
        <v>206</v>
      </c>
      <c r="V8" s="112"/>
      <c r="W8" s="112"/>
      <c r="X8" s="112"/>
      <c r="Y8" s="112"/>
      <c r="Z8" s="113"/>
      <c r="AA8" s="82"/>
      <c r="AB8" s="82"/>
      <c r="AC8" s="82"/>
    </row>
    <row r="9" spans="1:29" ht="12" customHeight="1" thickTop="1" thickBot="1">
      <c r="A9" s="85"/>
      <c r="B9" s="85"/>
      <c r="C9" s="85"/>
      <c r="D9" s="85"/>
      <c r="E9" s="85"/>
      <c r="F9" s="85"/>
      <c r="G9" s="85"/>
      <c r="H9" s="85"/>
      <c r="I9" s="85"/>
      <c r="J9" s="85"/>
      <c r="K9" s="85"/>
      <c r="L9" s="85"/>
      <c r="M9" s="85"/>
      <c r="N9" s="85"/>
      <c r="O9" s="85"/>
      <c r="P9" s="85"/>
      <c r="Q9" s="85"/>
      <c r="R9" s="85"/>
      <c r="S9" s="82"/>
      <c r="T9" s="82"/>
      <c r="U9" s="103"/>
      <c r="V9" s="103"/>
      <c r="W9" s="103"/>
      <c r="X9" s="103"/>
      <c r="Y9" s="103"/>
      <c r="Z9" s="103"/>
      <c r="AA9" s="82"/>
      <c r="AB9" s="82"/>
      <c r="AC9" s="82"/>
    </row>
    <row r="10" spans="1:29" ht="18" customHeight="1" thickTop="1">
      <c r="A10" s="85" t="s">
        <v>3</v>
      </c>
      <c r="B10" s="85"/>
      <c r="C10" s="85"/>
      <c r="D10" s="85"/>
      <c r="E10" s="85"/>
      <c r="F10" s="85"/>
      <c r="G10" s="81" t="s">
        <v>113</v>
      </c>
      <c r="H10" s="210" t="str">
        <f>U10</f>
        <v>●●市●●町　地内</v>
      </c>
      <c r="I10" s="210"/>
      <c r="J10" s="210"/>
      <c r="K10" s="210"/>
      <c r="L10" s="210"/>
      <c r="M10" s="210"/>
      <c r="N10" s="210"/>
      <c r="O10" s="210"/>
      <c r="P10" s="210"/>
      <c r="Q10" s="210"/>
      <c r="R10" s="210"/>
      <c r="S10" s="82"/>
      <c r="T10" s="83" t="s">
        <v>213</v>
      </c>
      <c r="U10" s="114" t="s">
        <v>207</v>
      </c>
      <c r="V10" s="115"/>
      <c r="W10" s="115"/>
      <c r="X10" s="116"/>
      <c r="Y10" s="103"/>
      <c r="Z10" s="103"/>
      <c r="AA10" s="82"/>
      <c r="AB10" s="82"/>
      <c r="AC10" s="82"/>
    </row>
    <row r="11" spans="1:29" ht="18" customHeight="1" thickBot="1">
      <c r="A11" s="85"/>
      <c r="B11" s="85"/>
      <c r="C11" s="85"/>
      <c r="D11" s="85"/>
      <c r="E11" s="85"/>
      <c r="F11" s="85"/>
      <c r="G11" s="81" t="s">
        <v>114</v>
      </c>
      <c r="H11" s="211" t="str">
        <f>IF(U11=0,"",U11)</f>
        <v/>
      </c>
      <c r="I11" s="211"/>
      <c r="J11" s="211"/>
      <c r="K11" s="211"/>
      <c r="L11" s="211"/>
      <c r="M11" s="211"/>
      <c r="N11" s="211"/>
      <c r="O11" s="211"/>
      <c r="P11" s="211"/>
      <c r="Q11" s="211"/>
      <c r="R11" s="211"/>
      <c r="S11" s="82"/>
      <c r="T11" s="83" t="s">
        <v>204</v>
      </c>
      <c r="U11" s="117"/>
      <c r="V11" s="118"/>
      <c r="W11" s="118"/>
      <c r="X11" s="119"/>
      <c r="Y11" s="86"/>
      <c r="Z11" s="120" t="str">
        <f>"※祝日設定：令和"&amp;DBCS(holiday!$B$148)&amp;"年度末まで"</f>
        <v>※祝日設定：令和９年度末まで</v>
      </c>
      <c r="AA11" s="82"/>
      <c r="AB11" s="82"/>
      <c r="AC11" s="82"/>
    </row>
    <row r="12" spans="1:29" ht="12" customHeight="1" thickTop="1" thickBot="1">
      <c r="A12" s="85"/>
      <c r="B12" s="85"/>
      <c r="C12" s="85"/>
      <c r="D12" s="85"/>
      <c r="E12" s="85"/>
      <c r="F12" s="85"/>
      <c r="G12" s="85"/>
      <c r="H12" s="85"/>
      <c r="I12" s="85"/>
      <c r="J12" s="85"/>
      <c r="K12" s="85"/>
      <c r="L12" s="85"/>
      <c r="M12" s="85"/>
      <c r="N12" s="85"/>
      <c r="O12" s="85"/>
      <c r="P12" s="85"/>
      <c r="Q12" s="85"/>
      <c r="R12" s="85"/>
      <c r="S12" s="82"/>
      <c r="T12" s="82"/>
      <c r="U12" s="82"/>
      <c r="V12" s="82"/>
      <c r="W12" s="82"/>
      <c r="X12" s="82"/>
      <c r="Y12" s="82"/>
      <c r="Z12" s="82"/>
      <c r="AA12" s="82"/>
      <c r="AB12" s="82"/>
      <c r="AC12" s="82"/>
    </row>
    <row r="13" spans="1:29" ht="18" customHeight="1" thickTop="1">
      <c r="A13" s="212" t="s">
        <v>87</v>
      </c>
      <c r="B13" s="212"/>
      <c r="C13" s="212"/>
      <c r="D13" s="212"/>
      <c r="E13" s="212"/>
      <c r="F13" s="213" t="str">
        <f>IF(U15=0,"　着　手","全体工期")</f>
        <v>　着　手</v>
      </c>
      <c r="G13" s="213"/>
      <c r="H13" s="214">
        <f>U13</f>
        <v>45481</v>
      </c>
      <c r="I13" s="214"/>
      <c r="J13" s="214"/>
      <c r="K13" s="214"/>
      <c r="L13" s="80" t="str">
        <f>IF(U15=0,"","から")</f>
        <v/>
      </c>
      <c r="M13" s="214" t="str">
        <f>IF(U15=0,"",U14)</f>
        <v/>
      </c>
      <c r="N13" s="214"/>
      <c r="O13" s="214"/>
      <c r="P13" s="214"/>
      <c r="Q13" s="80" t="str">
        <f>IF($W$5=0,"","まで")</f>
        <v/>
      </c>
      <c r="R13" s="85"/>
      <c r="S13" s="82"/>
      <c r="T13" s="35" t="s">
        <v>85</v>
      </c>
      <c r="U13" s="215">
        <v>45481</v>
      </c>
      <c r="V13" s="216"/>
      <c r="W13" s="36" t="str">
        <f>TEXT(U13,"aaa")</f>
        <v>月</v>
      </c>
      <c r="X13" s="37" t="str">
        <f>IF(WEEKDAY(U13,2)&lt;6,IF(Y13="-","ＯＫ","ＮＧ！"),"ＮＧ！")</f>
        <v>ＯＫ</v>
      </c>
      <c r="Y13" s="208" t="str">
        <f>IF(ISERROR(VLOOKUP(U13,休日設定範囲,2,0)),"-",VLOOKUP(U13,休日設定範囲,2,0))</f>
        <v>-</v>
      </c>
      <c r="Z13" s="208"/>
      <c r="AA13" s="217" t="s">
        <v>212</v>
      </c>
      <c r="AB13" s="217"/>
      <c r="AC13" s="217"/>
    </row>
    <row r="14" spans="1:29" ht="18" customHeight="1" thickBot="1">
      <c r="A14" s="212"/>
      <c r="B14" s="212"/>
      <c r="C14" s="212"/>
      <c r="D14" s="212"/>
      <c r="E14" s="212"/>
      <c r="F14" s="213" t="str">
        <f>IF(U15=0,"　完　成","実 工 期")</f>
        <v>　完　成</v>
      </c>
      <c r="G14" s="213"/>
      <c r="H14" s="214">
        <f>IF(U15=0,U14,U15)</f>
        <v>45735</v>
      </c>
      <c r="I14" s="214"/>
      <c r="J14" s="214"/>
      <c r="K14" s="214"/>
      <c r="L14" s="80" t="str">
        <f>IF(U15=0,"","から")</f>
        <v/>
      </c>
      <c r="M14" s="214" t="str">
        <f>M13</f>
        <v/>
      </c>
      <c r="N14" s="214"/>
      <c r="O14" s="214"/>
      <c r="P14" s="214"/>
      <c r="Q14" s="80" t="str">
        <f>IF($W$5=0,"","まで")</f>
        <v/>
      </c>
      <c r="R14" s="85"/>
      <c r="S14" s="82"/>
      <c r="T14" s="35" t="s">
        <v>86</v>
      </c>
      <c r="U14" s="219">
        <v>45735</v>
      </c>
      <c r="V14" s="220"/>
      <c r="W14" s="36" t="str">
        <f>TEXT(U14,"aaa")</f>
        <v>水</v>
      </c>
      <c r="X14" s="37" t="str">
        <f>IF(WEEKDAY(U14,2)&lt;6,IF(Y14="-","ＯＫ","ＮＧ！"),"ＮＧ！")</f>
        <v>ＯＫ</v>
      </c>
      <c r="Y14" s="208" t="str">
        <f>IF(ISERROR(VLOOKUP(U14,休日設定範囲,2,0)),"-",VLOOKUP(U14,休日設定範囲,2,0))</f>
        <v>-</v>
      </c>
      <c r="Z14" s="208"/>
      <c r="AA14" s="218"/>
      <c r="AB14" s="218"/>
      <c r="AC14" s="218"/>
    </row>
    <row r="15" spans="1:29" ht="15" customHeight="1" thickTop="1" thickBot="1">
      <c r="A15" s="65"/>
      <c r="B15" s="65"/>
      <c r="C15" s="65"/>
      <c r="D15" s="65"/>
      <c r="E15" s="65"/>
      <c r="F15" s="65"/>
      <c r="G15" s="65"/>
      <c r="H15" s="65"/>
      <c r="I15" s="65"/>
      <c r="J15" s="65"/>
      <c r="K15" s="65"/>
      <c r="L15" s="65"/>
      <c r="M15" s="65"/>
      <c r="N15" s="65"/>
      <c r="O15" s="65"/>
      <c r="P15" s="65"/>
      <c r="Q15" s="65"/>
      <c r="R15" s="65"/>
      <c r="S15" s="68"/>
      <c r="T15" s="98" t="s">
        <v>208</v>
      </c>
      <c r="U15" s="221"/>
      <c r="V15" s="222"/>
      <c r="W15" s="36" t="str">
        <f>TEXT(U15,"aaa")</f>
        <v>土</v>
      </c>
      <c r="X15" s="37" t="str">
        <f>IF(W5=0,"-",IF(WEEKDAY(U15,2)&lt;6,IF(Y15="-","ＯＫ","ＮＧ！"),"ＮＧ！"))</f>
        <v>-</v>
      </c>
      <c r="Y15" s="208" t="str">
        <f>IF(ISERROR(VLOOKUP(U15,休日設定範囲,2,0)),"-",VLOOKUP(U15,休日設定範囲,2,0))</f>
        <v>-</v>
      </c>
      <c r="Z15" s="208"/>
      <c r="AA15" s="218"/>
      <c r="AB15" s="218"/>
      <c r="AC15" s="218"/>
    </row>
    <row r="16" spans="1:29" ht="18" customHeight="1" thickTop="1" thickBot="1">
      <c r="A16" s="65" t="s">
        <v>25</v>
      </c>
      <c r="B16" s="65"/>
      <c r="C16" s="65"/>
      <c r="D16" s="65"/>
      <c r="E16" s="65"/>
      <c r="F16" s="65"/>
      <c r="G16" s="65"/>
      <c r="H16" s="65" t="str">
        <f>IF(ISBLANK(U16),"※右の入力欄で選択！",IF(U16=1,"　　－","設計図書のとおり"))</f>
        <v>※右の入力欄で選択！</v>
      </c>
      <c r="I16" s="65"/>
      <c r="J16" s="65"/>
      <c r="K16" s="65"/>
      <c r="L16" s="65"/>
      <c r="M16" s="65"/>
      <c r="N16" s="65"/>
      <c r="O16" s="65"/>
      <c r="P16" s="65"/>
      <c r="Q16" s="65"/>
      <c r="R16" s="65"/>
      <c r="S16" s="68"/>
      <c r="T16" s="38" t="s">
        <v>118</v>
      </c>
      <c r="U16" s="51"/>
      <c r="V16" s="34" t="s">
        <v>158</v>
      </c>
      <c r="W16" s="68"/>
      <c r="X16" s="68"/>
      <c r="Y16" s="68"/>
      <c r="Z16" s="217" t="s">
        <v>115</v>
      </c>
      <c r="AA16" s="217"/>
      <c r="AB16" s="217"/>
      <c r="AC16" s="39"/>
    </row>
    <row r="17" spans="1:28" ht="15" customHeight="1" thickTop="1" thickBot="1">
      <c r="A17" s="65"/>
      <c r="B17" s="65"/>
      <c r="C17" s="65"/>
      <c r="D17" s="65"/>
      <c r="E17" s="65"/>
      <c r="F17" s="65"/>
      <c r="G17" s="65"/>
      <c r="H17" s="65"/>
      <c r="I17" s="65"/>
      <c r="J17" s="65"/>
      <c r="K17" s="65"/>
      <c r="L17" s="65"/>
      <c r="M17" s="65"/>
      <c r="N17" s="65"/>
      <c r="O17" s="65"/>
      <c r="P17" s="65"/>
      <c r="Q17" s="65"/>
      <c r="R17" s="65"/>
      <c r="S17" s="68"/>
      <c r="T17" s="83" t="s">
        <v>16</v>
      </c>
      <c r="U17" s="100"/>
      <c r="V17" s="68"/>
      <c r="W17" s="68"/>
      <c r="X17" s="68"/>
      <c r="Y17" s="68"/>
      <c r="Z17" s="218"/>
      <c r="AA17" s="218"/>
      <c r="AB17" s="218"/>
    </row>
    <row r="18" spans="1:28" ht="18" customHeight="1" thickTop="1">
      <c r="A18" s="65" t="s">
        <v>26</v>
      </c>
      <c r="B18" s="65"/>
      <c r="C18" s="65"/>
      <c r="D18" s="65"/>
      <c r="E18" s="65"/>
      <c r="F18" s="65"/>
      <c r="G18" s="223">
        <f>U19</f>
        <v>0</v>
      </c>
      <c r="H18" s="223"/>
      <c r="I18" s="223"/>
      <c r="J18" s="223"/>
      <c r="K18" s="223"/>
      <c r="L18" s="65" t="s">
        <v>6</v>
      </c>
      <c r="M18" s="65"/>
      <c r="N18" s="65"/>
      <c r="O18" s="65"/>
      <c r="P18" s="65"/>
      <c r="Q18" s="65"/>
      <c r="R18" s="65"/>
      <c r="S18" s="68"/>
      <c r="T18" s="69" t="s">
        <v>24</v>
      </c>
      <c r="U18" s="40">
        <f>INT(U17*0.1)</f>
        <v>0</v>
      </c>
      <c r="V18" s="68"/>
      <c r="W18" s="68"/>
      <c r="X18" s="68"/>
      <c r="Y18" s="68"/>
      <c r="Z18" s="218"/>
      <c r="AA18" s="218"/>
      <c r="AB18" s="218"/>
    </row>
    <row r="19" spans="1:28" ht="18" customHeight="1">
      <c r="A19" s="65"/>
      <c r="B19" s="65"/>
      <c r="C19" s="65"/>
      <c r="D19" s="65"/>
      <c r="E19" s="65"/>
      <c r="F19" s="65"/>
      <c r="G19" s="65"/>
      <c r="H19" s="65"/>
      <c r="I19" s="68"/>
      <c r="J19" s="68"/>
      <c r="K19" s="68"/>
      <c r="L19" s="68"/>
      <c r="M19" s="68"/>
      <c r="N19" s="68"/>
      <c r="O19" s="68"/>
      <c r="P19" s="68"/>
      <c r="Q19" s="68"/>
      <c r="R19" s="65"/>
      <c r="S19" s="68"/>
      <c r="T19" s="69" t="s">
        <v>17</v>
      </c>
      <c r="U19" s="41">
        <f>U17+U18</f>
        <v>0</v>
      </c>
      <c r="V19" s="68"/>
      <c r="W19" s="68"/>
      <c r="X19" s="68"/>
      <c r="Y19" s="68"/>
      <c r="Z19" s="218"/>
      <c r="AA19" s="218"/>
      <c r="AB19" s="218"/>
    </row>
    <row r="20" spans="1:28" ht="18" hidden="1" customHeight="1">
      <c r="A20" s="65"/>
      <c r="B20" s="65"/>
      <c r="C20" s="65"/>
      <c r="D20" s="65"/>
      <c r="E20" s="65"/>
      <c r="F20" s="65"/>
      <c r="G20" s="65"/>
      <c r="H20" s="65"/>
      <c r="I20" s="68"/>
      <c r="J20" s="68"/>
      <c r="K20" s="68"/>
      <c r="L20" s="68"/>
      <c r="M20" s="68"/>
      <c r="N20" s="68"/>
      <c r="O20" s="68"/>
      <c r="P20" s="68"/>
      <c r="Q20" s="68"/>
      <c r="R20" s="65"/>
      <c r="S20" s="68"/>
      <c r="T20" s="68"/>
      <c r="U20" s="68"/>
      <c r="V20" s="68"/>
      <c r="W20" s="68"/>
      <c r="X20" s="68"/>
      <c r="Y20" s="68"/>
      <c r="Z20" s="68"/>
      <c r="AA20" s="68"/>
      <c r="AB20" s="68"/>
    </row>
    <row r="21" spans="1:28" ht="18" customHeight="1">
      <c r="A21" s="65"/>
      <c r="B21" s="42" t="s">
        <v>2</v>
      </c>
      <c r="C21" s="65"/>
      <c r="D21" s="65"/>
      <c r="E21" s="65"/>
      <c r="F21" s="65"/>
      <c r="G21" s="65"/>
      <c r="H21" s="65"/>
      <c r="I21" s="65"/>
      <c r="J21" s="65"/>
      <c r="K21" s="226">
        <f>U18</f>
        <v>0</v>
      </c>
      <c r="L21" s="226"/>
      <c r="M21" s="226"/>
      <c r="N21" s="226"/>
      <c r="O21" s="226"/>
      <c r="P21" s="65" t="s">
        <v>6</v>
      </c>
      <c r="Q21" s="65"/>
      <c r="R21" s="65"/>
      <c r="S21" s="68"/>
      <c r="T21" s="68"/>
      <c r="U21" s="68"/>
      <c r="V21" s="68"/>
      <c r="W21" s="68"/>
      <c r="X21" s="68"/>
      <c r="Y21" s="68"/>
      <c r="Z21" s="68"/>
      <c r="AA21" s="68"/>
      <c r="AB21" s="68"/>
    </row>
    <row r="22" spans="1:28" ht="12" customHeight="1" thickBot="1">
      <c r="A22" s="65"/>
      <c r="B22" s="65"/>
      <c r="C22" s="65"/>
      <c r="D22" s="65"/>
      <c r="E22" s="65"/>
      <c r="F22" s="65"/>
      <c r="G22" s="44"/>
      <c r="H22" s="44"/>
      <c r="I22" s="44"/>
      <c r="J22" s="44"/>
      <c r="K22" s="44"/>
      <c r="L22" s="65"/>
      <c r="M22" s="65"/>
      <c r="N22" s="65"/>
      <c r="O22" s="65"/>
      <c r="P22" s="65"/>
      <c r="Q22" s="65"/>
      <c r="R22" s="65"/>
      <c r="S22" s="68"/>
      <c r="T22" s="68"/>
      <c r="U22" s="68"/>
      <c r="V22" s="68"/>
      <c r="W22" s="68"/>
      <c r="X22" s="68"/>
      <c r="Y22" s="68"/>
      <c r="Z22" s="68"/>
      <c r="AA22" s="68"/>
      <c r="AB22" s="68"/>
    </row>
    <row r="23" spans="1:28" ht="18" customHeight="1" thickTop="1" thickBot="1">
      <c r="A23" s="65" t="s">
        <v>27</v>
      </c>
      <c r="B23" s="65"/>
      <c r="C23" s="65"/>
      <c r="D23" s="65"/>
      <c r="E23" s="65"/>
      <c r="F23" s="65"/>
      <c r="G23" s="65" t="s">
        <v>7</v>
      </c>
      <c r="H23" s="65"/>
      <c r="I23" s="65"/>
      <c r="J23" s="65"/>
      <c r="K23" s="65"/>
      <c r="L23" s="65"/>
      <c r="M23" s="65"/>
      <c r="N23" s="65"/>
      <c r="O23" s="65"/>
      <c r="P23" s="65"/>
      <c r="Q23" s="65"/>
      <c r="R23" s="65"/>
      <c r="S23" s="68"/>
      <c r="T23" s="38" t="s">
        <v>123</v>
      </c>
      <c r="U23" s="51"/>
      <c r="V23" s="34" t="s">
        <v>180</v>
      </c>
      <c r="W23" s="68"/>
      <c r="X23" s="68"/>
      <c r="Y23" s="68"/>
      <c r="Z23" s="68"/>
      <c r="AA23" s="68"/>
      <c r="AB23" s="68"/>
    </row>
    <row r="24" spans="1:28" ht="18" customHeight="1" thickTop="1">
      <c r="A24" s="65"/>
      <c r="B24" s="65"/>
      <c r="C24" s="65"/>
      <c r="D24" s="65"/>
      <c r="E24" s="65"/>
      <c r="F24" s="65"/>
      <c r="G24" s="65"/>
      <c r="H24" s="65" t="s">
        <v>15</v>
      </c>
      <c r="I24" s="65"/>
      <c r="J24" s="65"/>
      <c r="K24" s="227" t="str">
        <f>IF(ISBLANK(U23),"※右の入力欄で選択！",IF(U23=1,IF(U24&gt;W24,"上限額超過！",U24),0))</f>
        <v>※右の入力欄で選択！</v>
      </c>
      <c r="L24" s="227"/>
      <c r="M24" s="227"/>
      <c r="N24" s="227"/>
      <c r="O24" s="227"/>
      <c r="P24" s="65" t="s">
        <v>6</v>
      </c>
      <c r="Q24" s="65"/>
      <c r="R24" s="65"/>
      <c r="S24" s="68"/>
      <c r="T24" s="69" t="s">
        <v>119</v>
      </c>
      <c r="U24" s="71">
        <f>IF(U19&lt;参照!G18,0,ROUNDDOWN(U19*0.4,-4))</f>
        <v>0</v>
      </c>
      <c r="V24" s="45" t="s">
        <v>116</v>
      </c>
      <c r="W24" s="228">
        <f>IF(U19&lt;参照!G18,0,INT(U19*0.4))</f>
        <v>0</v>
      </c>
      <c r="X24" s="228"/>
      <c r="Y24" s="231" t="s">
        <v>250</v>
      </c>
      <c r="Z24" s="231"/>
      <c r="AA24" s="231"/>
      <c r="AB24" s="231"/>
    </row>
    <row r="25" spans="1:28" ht="18" customHeight="1">
      <c r="A25" s="65"/>
      <c r="B25" s="65"/>
      <c r="C25" s="65"/>
      <c r="D25" s="65"/>
      <c r="E25" s="65"/>
      <c r="F25" s="65"/>
      <c r="G25" s="65"/>
      <c r="H25" s="65"/>
      <c r="I25" s="68"/>
      <c r="J25" s="68"/>
      <c r="K25" s="68"/>
      <c r="L25" s="68"/>
      <c r="M25" s="68"/>
      <c r="N25" s="68"/>
      <c r="O25" s="68"/>
      <c r="P25" s="65"/>
      <c r="Q25" s="65"/>
      <c r="R25" s="65"/>
      <c r="S25" s="68"/>
      <c r="T25" s="68"/>
      <c r="U25" s="68"/>
      <c r="V25" s="68"/>
      <c r="W25" s="68"/>
      <c r="X25" s="68"/>
      <c r="Y25" s="231"/>
      <c r="Z25" s="231"/>
      <c r="AA25" s="231"/>
      <c r="AB25" s="231"/>
    </row>
    <row r="26" spans="1:28" ht="18" hidden="1" customHeight="1" thickBot="1">
      <c r="A26" s="65"/>
      <c r="B26" s="65"/>
      <c r="C26" s="65"/>
      <c r="D26" s="65"/>
      <c r="E26" s="65"/>
      <c r="F26" s="65"/>
      <c r="G26" s="65"/>
      <c r="H26" s="65"/>
      <c r="I26" s="68"/>
      <c r="J26" s="68"/>
      <c r="K26" s="68"/>
      <c r="L26" s="68"/>
      <c r="M26" s="68"/>
      <c r="N26" s="68"/>
      <c r="O26" s="68"/>
      <c r="P26" s="68"/>
      <c r="Q26" s="65"/>
      <c r="R26" s="65"/>
      <c r="S26" s="68"/>
      <c r="T26" s="69"/>
      <c r="U26" s="68"/>
      <c r="V26" s="68"/>
      <c r="W26" s="68"/>
      <c r="X26" s="68"/>
      <c r="Y26" s="231"/>
      <c r="Z26" s="231"/>
      <c r="AA26" s="231"/>
      <c r="AB26" s="231"/>
    </row>
    <row r="27" spans="1:28" ht="18" customHeight="1">
      <c r="A27" s="65"/>
      <c r="B27" s="65"/>
      <c r="C27" s="65"/>
      <c r="D27" s="65"/>
      <c r="E27" s="65"/>
      <c r="F27" s="65"/>
      <c r="G27" s="65"/>
      <c r="H27" s="65" t="s">
        <v>8</v>
      </c>
      <c r="I27" s="65"/>
      <c r="J27" s="65"/>
      <c r="K27" s="227" t="str">
        <f>IF(ISBLANK(U30),"※右の入力欄で選択！",IF(U23=0,0,IF(U30=1,IF(U27&gt;W27,"上限額超過！",U27),0)))</f>
        <v>※右の入力欄で選択！</v>
      </c>
      <c r="L27" s="227"/>
      <c r="M27" s="227"/>
      <c r="N27" s="227"/>
      <c r="O27" s="227"/>
      <c r="P27" s="65" t="s">
        <v>6</v>
      </c>
      <c r="Q27" s="65"/>
      <c r="R27" s="65"/>
      <c r="S27" s="68"/>
      <c r="T27" s="69" t="s">
        <v>122</v>
      </c>
      <c r="U27" s="70">
        <f>IF(U19&lt;参照!G18,0,ROUNDDOWN(U19*0.2,-4))</f>
        <v>0</v>
      </c>
      <c r="V27" s="45" t="s">
        <v>117</v>
      </c>
      <c r="W27" s="228">
        <f>IF(U19&lt;参照!G18,0,INT(U19*0.2))</f>
        <v>0</v>
      </c>
      <c r="X27" s="228"/>
      <c r="Y27" s="231"/>
      <c r="Z27" s="231"/>
      <c r="AA27" s="231"/>
      <c r="AB27" s="231"/>
    </row>
    <row r="28" spans="1:28" ht="18" customHeight="1" thickBot="1">
      <c r="A28" s="65"/>
      <c r="B28" s="65"/>
      <c r="C28" s="65"/>
      <c r="D28" s="65"/>
      <c r="E28" s="68"/>
      <c r="F28" s="68"/>
      <c r="G28" s="65"/>
      <c r="H28" s="65"/>
      <c r="I28" s="68"/>
      <c r="J28" s="68"/>
      <c r="K28" s="68"/>
      <c r="L28" s="68"/>
      <c r="M28" s="68"/>
      <c r="N28" s="68"/>
      <c r="O28" s="68"/>
      <c r="P28" s="65"/>
      <c r="Q28" s="65"/>
      <c r="R28" s="65"/>
      <c r="S28" s="68"/>
      <c r="T28" s="68"/>
      <c r="U28" s="68"/>
      <c r="V28" s="68"/>
      <c r="W28" s="68"/>
      <c r="X28" s="68"/>
      <c r="Y28" s="231"/>
      <c r="Z28" s="231"/>
      <c r="AA28" s="231"/>
      <c r="AB28" s="231"/>
    </row>
    <row r="29" spans="1:28" ht="18" hidden="1" customHeight="1" thickBot="1">
      <c r="A29" s="65"/>
      <c r="B29" s="65"/>
      <c r="C29" s="65"/>
      <c r="D29" s="65"/>
      <c r="E29" s="68"/>
      <c r="F29" s="68"/>
      <c r="G29" s="65"/>
      <c r="H29" s="65"/>
      <c r="I29" s="68"/>
      <c r="J29" s="68"/>
      <c r="K29" s="68"/>
      <c r="L29" s="68"/>
      <c r="M29" s="68"/>
      <c r="N29" s="68"/>
      <c r="O29" s="68"/>
      <c r="P29" s="68"/>
      <c r="Q29" s="65"/>
      <c r="R29" s="65"/>
      <c r="S29" s="68"/>
      <c r="T29" s="69"/>
      <c r="U29" s="68"/>
      <c r="V29" s="38"/>
      <c r="W29" s="228"/>
      <c r="X29" s="228"/>
      <c r="Y29" s="68"/>
      <c r="Z29" s="68"/>
      <c r="AA29" s="68"/>
      <c r="AB29" s="68"/>
    </row>
    <row r="30" spans="1:28" ht="18" customHeight="1" thickTop="1" thickBot="1">
      <c r="A30" s="65"/>
      <c r="B30" s="65"/>
      <c r="C30" s="65"/>
      <c r="D30" s="65"/>
      <c r="E30" s="65"/>
      <c r="F30" s="65"/>
      <c r="G30" s="65" t="s">
        <v>9</v>
      </c>
      <c r="I30" s="65"/>
      <c r="J30" s="65"/>
      <c r="K30" s="65"/>
      <c r="L30" s="46" t="str">
        <f>IF(U30=3,VLOOKUP(U19,部分払,2),"－")</f>
        <v>－</v>
      </c>
      <c r="M30" s="65" t="s">
        <v>12</v>
      </c>
      <c r="N30" s="65"/>
      <c r="O30" s="65"/>
      <c r="P30" s="65"/>
      <c r="Q30" s="65"/>
      <c r="R30" s="65"/>
      <c r="S30" s="68"/>
      <c r="T30" s="38" t="s">
        <v>134</v>
      </c>
      <c r="U30" s="51"/>
      <c r="V30" s="34" t="s">
        <v>181</v>
      </c>
      <c r="W30" s="68"/>
      <c r="X30" s="68"/>
      <c r="Y30" s="68"/>
      <c r="Z30" s="68"/>
      <c r="AA30" s="68"/>
      <c r="AB30" s="68"/>
    </row>
    <row r="31" spans="1:28" ht="12" customHeight="1" thickTop="1">
      <c r="A31" s="65"/>
      <c r="B31" s="65"/>
      <c r="C31" s="65"/>
      <c r="D31" s="65"/>
      <c r="E31" s="65"/>
      <c r="F31" s="65"/>
      <c r="G31" s="65"/>
      <c r="H31" s="65"/>
      <c r="I31" s="65"/>
      <c r="J31" s="65"/>
      <c r="K31" s="65"/>
      <c r="L31" s="65"/>
      <c r="M31" s="65"/>
      <c r="N31" s="65"/>
      <c r="O31" s="65"/>
      <c r="P31" s="65"/>
      <c r="Q31" s="65"/>
      <c r="R31" s="65"/>
      <c r="S31" s="68"/>
      <c r="T31" s="68"/>
      <c r="U31" s="68"/>
      <c r="V31" s="68"/>
      <c r="W31" s="68"/>
      <c r="X31" s="68"/>
      <c r="Y31" s="68"/>
      <c r="Z31" s="68"/>
      <c r="AA31" s="68"/>
      <c r="AB31" s="68"/>
    </row>
    <row r="32" spans="1:28" ht="18" customHeight="1">
      <c r="A32" s="65" t="s">
        <v>28</v>
      </c>
      <c r="B32" s="65"/>
      <c r="C32" s="65"/>
      <c r="D32" s="65"/>
      <c r="E32" s="65"/>
      <c r="F32" s="65"/>
      <c r="G32" s="232" t="str">
        <f>IF(U32=0,"免　除",U32)</f>
        <v>免　除</v>
      </c>
      <c r="H32" s="232"/>
      <c r="I32" s="232"/>
      <c r="J32" s="232"/>
      <c r="K32" s="232"/>
      <c r="L32" s="65" t="str">
        <f>IF(U32=0,"","－")</f>
        <v/>
      </c>
      <c r="M32" s="65"/>
      <c r="N32" s="65"/>
      <c r="O32" s="65"/>
      <c r="P32" s="65"/>
      <c r="Q32" s="65"/>
      <c r="R32" s="65"/>
      <c r="S32" s="68"/>
      <c r="T32" s="69" t="s">
        <v>154</v>
      </c>
      <c r="U32" s="70">
        <f>IF(G18&lt;参照!G22,0,ROUNDUP(G18*0.1,0))</f>
        <v>0</v>
      </c>
      <c r="V32" s="233" t="s">
        <v>182</v>
      </c>
      <c r="W32" s="233"/>
      <c r="X32" s="233"/>
      <c r="Y32" s="233"/>
      <c r="Z32" s="233"/>
      <c r="AA32" s="68"/>
      <c r="AB32" s="68"/>
    </row>
    <row r="33" spans="1:28" ht="12" customHeight="1">
      <c r="A33" s="65"/>
      <c r="B33" s="65"/>
      <c r="C33" s="65"/>
      <c r="D33" s="65"/>
      <c r="E33" s="65"/>
      <c r="F33" s="65"/>
      <c r="G33" s="61"/>
      <c r="H33" s="61"/>
      <c r="I33" s="61"/>
      <c r="J33" s="61"/>
      <c r="K33" s="61"/>
      <c r="L33" s="61"/>
      <c r="M33" s="65"/>
      <c r="N33" s="65"/>
      <c r="O33" s="65"/>
      <c r="P33" s="65"/>
      <c r="Q33" s="65"/>
      <c r="R33" s="65"/>
      <c r="S33" s="68"/>
      <c r="T33" s="68"/>
      <c r="U33" s="68"/>
      <c r="V33" s="233"/>
      <c r="W33" s="233"/>
      <c r="X33" s="233"/>
      <c r="Y33" s="233"/>
      <c r="Z33" s="233"/>
      <c r="AA33" s="68"/>
      <c r="AB33" s="68"/>
    </row>
    <row r="34" spans="1:28" ht="18" customHeight="1">
      <c r="A34" s="65" t="s">
        <v>30</v>
      </c>
      <c r="B34" s="65"/>
      <c r="C34" s="65"/>
      <c r="D34" s="65"/>
      <c r="E34" s="65"/>
      <c r="F34" s="65"/>
      <c r="G34" s="65"/>
      <c r="H34" s="65" t="s">
        <v>31</v>
      </c>
      <c r="I34" s="61"/>
      <c r="J34" s="61"/>
      <c r="K34" s="61"/>
      <c r="L34" s="61"/>
      <c r="M34" s="65"/>
      <c r="N34" s="65"/>
      <c r="O34" s="65"/>
      <c r="P34" s="65"/>
      <c r="Q34" s="65"/>
      <c r="R34" s="65"/>
      <c r="S34" s="68"/>
      <c r="T34" s="68"/>
      <c r="U34" s="68"/>
      <c r="V34" s="233"/>
      <c r="W34" s="233"/>
      <c r="X34" s="233"/>
      <c r="Y34" s="233"/>
      <c r="Z34" s="233"/>
      <c r="AA34" s="68"/>
      <c r="AB34" s="68"/>
    </row>
    <row r="35" spans="1:28" ht="12" customHeight="1">
      <c r="A35" s="65"/>
      <c r="B35" s="65"/>
      <c r="C35" s="65"/>
      <c r="D35" s="65"/>
      <c r="E35" s="65"/>
      <c r="F35" s="65"/>
      <c r="G35" s="65"/>
      <c r="H35" s="65"/>
      <c r="I35" s="65"/>
      <c r="J35" s="65"/>
      <c r="K35" s="65"/>
      <c r="L35" s="65"/>
      <c r="M35" s="65"/>
      <c r="N35" s="65"/>
      <c r="O35" s="65"/>
      <c r="P35" s="50"/>
      <c r="Q35" s="50"/>
      <c r="R35" s="50"/>
      <c r="S35" s="68"/>
      <c r="T35" s="68"/>
      <c r="U35" s="68"/>
      <c r="V35" s="233"/>
      <c r="W35" s="233"/>
      <c r="X35" s="233"/>
      <c r="Y35" s="233"/>
      <c r="Z35" s="233"/>
      <c r="AA35" s="68"/>
      <c r="AB35" s="68"/>
    </row>
    <row r="36" spans="1:28" ht="18" customHeight="1" thickBot="1">
      <c r="A36" s="65" t="s">
        <v>29</v>
      </c>
      <c r="B36" s="65"/>
      <c r="C36" s="65"/>
      <c r="D36" s="65"/>
      <c r="E36" s="65"/>
      <c r="F36" s="65"/>
      <c r="G36" s="65"/>
      <c r="H36" s="65" t="s">
        <v>13</v>
      </c>
      <c r="I36" s="65"/>
      <c r="J36" s="65"/>
      <c r="K36" s="65"/>
      <c r="L36" s="65"/>
      <c r="M36" s="65"/>
      <c r="N36" s="65"/>
      <c r="O36" s="65"/>
      <c r="P36" s="50"/>
      <c r="Q36" s="50"/>
      <c r="R36" s="50"/>
      <c r="S36" s="68"/>
      <c r="T36" s="68"/>
      <c r="U36" s="68"/>
      <c r="V36" s="233"/>
      <c r="W36" s="233"/>
      <c r="X36" s="233"/>
      <c r="Y36" s="233"/>
      <c r="Z36" s="233"/>
      <c r="AA36" s="68"/>
      <c r="AB36" s="68"/>
    </row>
    <row r="37" spans="1:28" ht="26" customHeight="1" thickBot="1">
      <c r="A37" s="65"/>
      <c r="B37" s="234" t="s">
        <v>124</v>
      </c>
      <c r="C37" s="234"/>
      <c r="D37" s="234"/>
      <c r="E37" s="234"/>
      <c r="F37" s="234"/>
      <c r="G37" s="234"/>
      <c r="H37" s="234"/>
      <c r="I37" s="234"/>
      <c r="J37" s="234"/>
      <c r="K37" s="234"/>
      <c r="L37" s="234"/>
      <c r="M37" s="234"/>
      <c r="N37" s="234"/>
      <c r="O37" s="234"/>
      <c r="P37" s="234"/>
      <c r="Q37" s="234"/>
      <c r="R37" s="234"/>
      <c r="S37" s="68"/>
      <c r="T37" s="47" t="s">
        <v>32</v>
      </c>
      <c r="U37" s="48">
        <f>ROUNDUP(U19*0.0017,0)</f>
        <v>0</v>
      </c>
      <c r="V37" s="177" t="s">
        <v>248</v>
      </c>
      <c r="W37" s="178"/>
      <c r="X37" s="178"/>
      <c r="Y37" s="179"/>
      <c r="Z37" s="68"/>
      <c r="AA37" s="68"/>
      <c r="AB37" s="68"/>
    </row>
    <row r="38" spans="1:28" ht="12" customHeight="1">
      <c r="A38" s="65"/>
      <c r="B38" s="65"/>
      <c r="C38" s="65"/>
      <c r="D38" s="65"/>
      <c r="E38" s="65"/>
      <c r="F38" s="65"/>
      <c r="G38" s="65"/>
      <c r="H38" s="65"/>
      <c r="I38" s="65"/>
      <c r="J38" s="65"/>
      <c r="K38" s="65"/>
      <c r="L38" s="65"/>
      <c r="M38" s="65"/>
      <c r="N38" s="65"/>
      <c r="O38" s="65"/>
      <c r="P38" s="50"/>
      <c r="Q38" s="50"/>
      <c r="R38" s="50"/>
      <c r="S38" s="68"/>
      <c r="T38" s="68"/>
      <c r="U38" s="68"/>
      <c r="V38" s="68"/>
      <c r="W38" s="68"/>
      <c r="X38" s="68"/>
      <c r="Y38" s="68"/>
      <c r="Z38" s="68"/>
      <c r="AA38" s="68"/>
      <c r="AB38" s="68"/>
    </row>
    <row r="39" spans="1:28" ht="56" customHeight="1">
      <c r="A39" s="230" t="s">
        <v>135</v>
      </c>
      <c r="B39" s="230"/>
      <c r="C39" s="230"/>
      <c r="D39" s="230"/>
      <c r="E39" s="230"/>
      <c r="F39" s="230"/>
      <c r="G39" s="230"/>
      <c r="H39" s="230"/>
      <c r="I39" s="230"/>
      <c r="J39" s="230"/>
      <c r="K39" s="230"/>
      <c r="L39" s="230"/>
      <c r="M39" s="230"/>
      <c r="N39" s="230"/>
      <c r="O39" s="230"/>
      <c r="P39" s="230"/>
      <c r="Q39" s="230"/>
      <c r="R39" s="230"/>
      <c r="S39" s="68"/>
      <c r="T39" s="68"/>
      <c r="U39" s="68"/>
      <c r="V39" s="68"/>
      <c r="W39" s="68"/>
      <c r="X39" s="68"/>
      <c r="Y39" s="68"/>
      <c r="Z39" s="68"/>
      <c r="AA39" s="68"/>
      <c r="AB39" s="68"/>
    </row>
    <row r="40" spans="1:28" customFormat="1" ht="39" customHeight="1">
      <c r="A40" s="239" t="str">
        <f>"　本契約の証として書面の場合は本書"&amp;DBCS(U40)&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40" s="239"/>
      <c r="C40" s="239"/>
      <c r="D40" s="239"/>
      <c r="E40" s="239"/>
      <c r="F40" s="239"/>
      <c r="G40" s="239"/>
      <c r="H40" s="239"/>
      <c r="I40" s="239"/>
      <c r="J40" s="239"/>
      <c r="K40" s="239"/>
      <c r="L40" s="239"/>
      <c r="M40" s="239"/>
      <c r="N40" s="239"/>
      <c r="O40" s="239"/>
      <c r="P40" s="239"/>
      <c r="Q40" s="239"/>
      <c r="R40" s="239"/>
      <c r="T40" s="165" t="s">
        <v>125</v>
      </c>
      <c r="U40" s="166">
        <v>2</v>
      </c>
    </row>
    <row r="41" spans="1:28" ht="12" customHeight="1">
      <c r="A41" s="65"/>
      <c r="B41" s="65"/>
      <c r="C41" s="65"/>
      <c r="D41" s="65"/>
      <c r="E41" s="65"/>
      <c r="F41" s="65"/>
      <c r="G41" s="65"/>
      <c r="H41" s="65"/>
      <c r="I41" s="65"/>
      <c r="J41" s="65"/>
      <c r="K41" s="65"/>
      <c r="L41" s="65"/>
      <c r="M41" s="65"/>
      <c r="N41" s="65"/>
      <c r="O41" s="65"/>
      <c r="P41" s="50"/>
      <c r="Q41" s="50"/>
      <c r="R41" s="50"/>
      <c r="S41" s="68"/>
      <c r="T41" s="68"/>
      <c r="U41" s="68"/>
      <c r="V41" s="68"/>
      <c r="W41" s="68"/>
      <c r="X41" s="68"/>
      <c r="Y41" s="68"/>
      <c r="Z41" s="68"/>
      <c r="AA41" s="68"/>
      <c r="AB41" s="68"/>
    </row>
    <row r="42" spans="1:28" ht="16" customHeight="1">
      <c r="A42" s="65"/>
      <c r="B42" s="214">
        <f>IF(U4=0,U13,U4)</f>
        <v>45481</v>
      </c>
      <c r="C42" s="214"/>
      <c r="D42" s="214"/>
      <c r="E42" s="214"/>
      <c r="F42" s="65"/>
      <c r="G42" s="65"/>
      <c r="H42" s="65"/>
      <c r="I42" s="65"/>
      <c r="J42" s="65"/>
      <c r="K42" s="65"/>
      <c r="L42" s="65"/>
      <c r="M42" s="65"/>
      <c r="N42" s="65"/>
      <c r="O42" s="65"/>
      <c r="P42" s="50"/>
      <c r="Q42" s="50"/>
      <c r="R42" s="50"/>
      <c r="S42" s="68"/>
      <c r="T42" s="68"/>
      <c r="U42" s="68"/>
      <c r="V42" s="68"/>
      <c r="W42" s="68"/>
      <c r="X42" s="68"/>
      <c r="Y42" s="68"/>
      <c r="Z42" s="68"/>
      <c r="AA42" s="68"/>
      <c r="AB42" s="68"/>
    </row>
    <row r="43" spans="1:28" ht="12" customHeight="1">
      <c r="A43" s="65"/>
      <c r="B43" s="65"/>
      <c r="C43" s="65"/>
      <c r="D43" s="65"/>
      <c r="E43" s="65"/>
      <c r="F43" s="65"/>
      <c r="G43" s="65"/>
      <c r="H43" s="65"/>
      <c r="I43" s="65"/>
      <c r="J43" s="65"/>
      <c r="K43" s="65"/>
      <c r="L43" s="65"/>
      <c r="M43" s="65"/>
      <c r="N43" s="65"/>
      <c r="O43" s="65"/>
      <c r="P43" s="50"/>
      <c r="Q43" s="50"/>
      <c r="R43" s="50"/>
      <c r="S43" s="68"/>
      <c r="T43" s="68"/>
      <c r="U43" s="68"/>
      <c r="V43" s="68"/>
      <c r="W43" s="68"/>
      <c r="X43" s="68"/>
      <c r="Y43" s="68"/>
      <c r="Z43" s="68"/>
      <c r="AA43" s="68"/>
      <c r="AB43" s="68"/>
    </row>
    <row r="44" spans="1:28" ht="16" customHeight="1">
      <c r="A44" s="65"/>
      <c r="B44" s="65"/>
      <c r="C44" s="65" t="s">
        <v>126</v>
      </c>
      <c r="D44" s="65"/>
      <c r="E44" s="65"/>
      <c r="F44" s="65"/>
      <c r="G44" s="65"/>
      <c r="H44" s="65"/>
      <c r="I44" s="65" t="s">
        <v>127</v>
      </c>
      <c r="J44" s="65"/>
      <c r="K44" s="65"/>
      <c r="L44" s="65"/>
      <c r="M44" s="65"/>
      <c r="N44" s="65"/>
      <c r="O44" s="65"/>
      <c r="P44" s="50"/>
      <c r="Q44" s="50"/>
      <c r="R44" s="50"/>
      <c r="S44" s="68"/>
      <c r="T44" s="68"/>
      <c r="U44" s="68"/>
      <c r="V44" s="68"/>
      <c r="W44" s="68"/>
      <c r="X44" s="68"/>
      <c r="Y44" s="68"/>
      <c r="Z44" s="68"/>
      <c r="AA44" s="68"/>
      <c r="AB44" s="68"/>
    </row>
    <row r="45" spans="1:28" ht="16" customHeight="1">
      <c r="A45" s="65"/>
      <c r="B45" s="65"/>
      <c r="C45" s="65"/>
      <c r="D45" s="65"/>
      <c r="E45" s="65"/>
      <c r="F45" s="65"/>
      <c r="G45" s="65"/>
      <c r="H45" s="65"/>
      <c r="I45" s="65" t="s">
        <v>128</v>
      </c>
      <c r="J45" s="68"/>
      <c r="K45" s="65"/>
      <c r="L45" s="65"/>
      <c r="M45" s="65"/>
      <c r="N45" s="65"/>
      <c r="O45" s="65"/>
      <c r="P45" s="50"/>
      <c r="Q45" s="50"/>
      <c r="R45" s="50"/>
      <c r="S45" s="68"/>
      <c r="T45" s="68"/>
      <c r="U45" s="68"/>
      <c r="V45" s="68"/>
      <c r="W45" s="68"/>
      <c r="X45" s="68"/>
      <c r="Y45" s="68"/>
      <c r="Z45" s="68"/>
      <c r="AA45" s="68"/>
      <c r="AB45" s="68"/>
    </row>
    <row r="46" spans="1:28" ht="16" customHeight="1">
      <c r="A46" s="65"/>
      <c r="B46" s="65"/>
      <c r="C46" s="65"/>
      <c r="D46" s="65"/>
      <c r="E46" s="65"/>
      <c r="F46" s="65"/>
      <c r="G46" s="65"/>
      <c r="H46" s="65"/>
      <c r="I46" s="85" t="str">
        <f>"三重県知事　"&amp;U46</f>
        <v>三重県知事　一　見　勝　之</v>
      </c>
      <c r="J46" s="82"/>
      <c r="K46" s="85"/>
      <c r="L46" s="85"/>
      <c r="M46" s="85"/>
      <c r="N46" s="85"/>
      <c r="O46" s="85"/>
      <c r="P46" s="50"/>
      <c r="Q46" s="50"/>
      <c r="R46" s="50"/>
      <c r="S46" s="82"/>
      <c r="T46" s="83" t="s">
        <v>214</v>
      </c>
      <c r="U46" s="240" t="s">
        <v>215</v>
      </c>
      <c r="V46" s="241"/>
      <c r="W46" s="68"/>
      <c r="X46" s="68"/>
      <c r="Y46" s="68"/>
      <c r="Z46" s="68"/>
      <c r="AA46" s="68"/>
      <c r="AB46" s="68"/>
    </row>
    <row r="47" spans="1:28" ht="20" customHeight="1">
      <c r="A47" s="65"/>
      <c r="B47" s="65"/>
      <c r="C47" s="65"/>
      <c r="D47" s="65"/>
      <c r="E47" s="65"/>
      <c r="F47" s="65"/>
      <c r="G47" s="65"/>
      <c r="H47" s="65"/>
      <c r="I47" s="65"/>
      <c r="J47" s="65"/>
      <c r="K47" s="65"/>
      <c r="L47" s="65"/>
      <c r="M47" s="65"/>
      <c r="N47" s="65"/>
      <c r="O47" s="65"/>
      <c r="P47" s="50"/>
      <c r="Q47" s="50"/>
      <c r="R47" s="50"/>
      <c r="S47" s="68"/>
      <c r="T47" s="68"/>
      <c r="U47" s="68"/>
      <c r="V47" s="68"/>
      <c r="W47" s="68"/>
      <c r="X47" s="68"/>
      <c r="Y47" s="68"/>
      <c r="Z47" s="68"/>
      <c r="AA47" s="68"/>
      <c r="AB47" s="68"/>
    </row>
    <row r="48" spans="1:28" ht="16" customHeight="1">
      <c r="A48" s="65"/>
      <c r="B48" s="65"/>
      <c r="C48" s="65" t="s">
        <v>129</v>
      </c>
      <c r="D48" s="65"/>
      <c r="E48" s="65" t="s">
        <v>132</v>
      </c>
      <c r="F48" s="65"/>
      <c r="G48" s="65"/>
      <c r="H48" s="65"/>
      <c r="I48" s="242"/>
      <c r="J48" s="242"/>
      <c r="K48" s="242"/>
      <c r="L48" s="242"/>
      <c r="M48" s="242"/>
      <c r="N48" s="242"/>
      <c r="O48" s="242"/>
      <c r="P48" s="242"/>
      <c r="Q48" s="242"/>
      <c r="R48" s="50"/>
      <c r="S48" s="68"/>
      <c r="T48" s="57" t="s">
        <v>155</v>
      </c>
      <c r="U48" s="55"/>
      <c r="V48" s="55"/>
      <c r="W48" s="68"/>
      <c r="X48" s="68"/>
      <c r="Y48" s="68"/>
      <c r="Z48" s="68"/>
      <c r="AA48" s="68"/>
      <c r="AB48" s="68"/>
    </row>
    <row r="49" spans="1:28" ht="16" customHeight="1">
      <c r="A49" s="65"/>
      <c r="B49" s="65"/>
      <c r="C49" s="65"/>
      <c r="D49" s="65"/>
      <c r="E49" s="65" t="s">
        <v>130</v>
      </c>
      <c r="F49" s="65"/>
      <c r="G49" s="65"/>
      <c r="H49" s="65"/>
      <c r="I49" s="242"/>
      <c r="J49" s="242"/>
      <c r="K49" s="242"/>
      <c r="L49" s="242"/>
      <c r="M49" s="242"/>
      <c r="N49" s="242"/>
      <c r="O49" s="242"/>
      <c r="P49" s="242"/>
      <c r="Q49" s="242"/>
      <c r="R49" s="65"/>
      <c r="S49" s="68"/>
      <c r="T49" s="57" t="s">
        <v>177</v>
      </c>
      <c r="U49" s="68"/>
      <c r="V49" s="56"/>
      <c r="W49" s="68"/>
      <c r="X49" s="68"/>
      <c r="Y49" s="68"/>
      <c r="Z49" s="68"/>
      <c r="AA49" s="68"/>
      <c r="AB49" s="68"/>
    </row>
    <row r="50" spans="1:28" ht="16" customHeight="1">
      <c r="A50" s="65"/>
      <c r="B50" s="65"/>
      <c r="C50" s="65"/>
      <c r="D50" s="65"/>
      <c r="E50" s="65" t="s">
        <v>131</v>
      </c>
      <c r="F50" s="65"/>
      <c r="G50" s="65"/>
      <c r="H50" s="65"/>
      <c r="I50" s="242"/>
      <c r="J50" s="242"/>
      <c r="K50" s="242"/>
      <c r="L50" s="242"/>
      <c r="M50" s="242"/>
      <c r="N50" s="242"/>
      <c r="O50" s="242"/>
      <c r="P50" s="242"/>
      <c r="Q50" s="242"/>
      <c r="R50" s="65"/>
      <c r="S50" s="68"/>
      <c r="T50" s="68"/>
      <c r="U50" s="68"/>
      <c r="V50" s="68"/>
      <c r="W50" s="68"/>
      <c r="X50" s="68"/>
      <c r="Y50" s="68"/>
      <c r="Z50" s="68"/>
      <c r="AA50" s="68"/>
      <c r="AB50" s="68"/>
    </row>
    <row r="51" spans="1:28" ht="12" customHeight="1">
      <c r="A51" s="65"/>
      <c r="B51" s="65"/>
      <c r="C51" s="65"/>
      <c r="D51" s="65"/>
      <c r="E51" s="65"/>
      <c r="F51" s="65"/>
      <c r="G51" s="65"/>
      <c r="H51" s="65"/>
      <c r="I51" s="65"/>
      <c r="J51" s="65"/>
      <c r="K51" s="65"/>
      <c r="L51" s="65"/>
      <c r="M51" s="65"/>
      <c r="N51" s="65"/>
      <c r="O51" s="65"/>
      <c r="P51" s="65"/>
      <c r="Q51" s="65"/>
      <c r="R51" s="176" t="s">
        <v>247</v>
      </c>
      <c r="S51" s="68"/>
      <c r="T51" s="56"/>
      <c r="U51" s="56"/>
      <c r="V51" s="56"/>
      <c r="W51" s="68"/>
      <c r="X51" s="68"/>
      <c r="Y51" s="68"/>
      <c r="Z51" s="68"/>
      <c r="AA51" s="68"/>
      <c r="AB51" s="68"/>
    </row>
    <row r="52" spans="1:28" ht="22" customHeight="1">
      <c r="A52" s="243" t="s">
        <v>133</v>
      </c>
      <c r="B52" s="243"/>
      <c r="C52" s="243"/>
      <c r="D52" s="243"/>
      <c r="E52" s="243"/>
      <c r="F52" s="243"/>
      <c r="G52" s="243"/>
      <c r="H52" s="243"/>
      <c r="I52" s="243"/>
      <c r="J52" s="243"/>
      <c r="K52" s="243"/>
      <c r="L52" s="243"/>
      <c r="M52" s="243"/>
      <c r="N52" s="243"/>
      <c r="O52" s="243"/>
      <c r="P52" s="243"/>
      <c r="Q52" s="243"/>
      <c r="R52" s="243"/>
      <c r="S52" s="68"/>
      <c r="U52" s="68"/>
      <c r="V52" s="68"/>
      <c r="W52" s="68"/>
      <c r="X52" s="68"/>
      <c r="Y52" s="68"/>
      <c r="Z52" s="68"/>
      <c r="AA52" s="68"/>
      <c r="AB52" s="68"/>
    </row>
    <row r="53" spans="1:28">
      <c r="A53" s="68"/>
      <c r="B53" s="68"/>
      <c r="C53" s="68"/>
      <c r="D53" s="68"/>
      <c r="E53" s="68"/>
      <c r="F53" s="68"/>
      <c r="G53" s="68"/>
      <c r="H53" s="68"/>
      <c r="I53" s="68"/>
      <c r="J53" s="68"/>
      <c r="K53" s="68"/>
      <c r="L53" s="68"/>
      <c r="M53" s="68"/>
      <c r="N53" s="68"/>
      <c r="O53" s="68"/>
      <c r="P53" s="68"/>
      <c r="Q53" s="123"/>
      <c r="R53" s="175" t="s">
        <v>254</v>
      </c>
      <c r="S53" s="68"/>
      <c r="T53" s="68"/>
      <c r="U53" s="68"/>
      <c r="V53" s="68"/>
      <c r="W53" s="68"/>
      <c r="X53" s="68"/>
      <c r="Y53" s="68"/>
      <c r="Z53" s="68"/>
      <c r="AA53" s="68"/>
      <c r="AB53" s="68"/>
    </row>
    <row r="55" spans="1:28">
      <c r="A55" s="52" t="s">
        <v>136</v>
      </c>
    </row>
    <row r="57" spans="1:28" ht="16.5">
      <c r="A57" s="58" t="s">
        <v>141</v>
      </c>
    </row>
    <row r="59" spans="1:28">
      <c r="A59" s="52" t="s">
        <v>142</v>
      </c>
    </row>
    <row r="60" spans="1:28">
      <c r="A60" s="52" t="s">
        <v>143</v>
      </c>
    </row>
    <row r="62" spans="1:28" ht="80" customHeight="1">
      <c r="A62" s="235" t="s">
        <v>137</v>
      </c>
      <c r="B62" s="235"/>
      <c r="C62" s="235"/>
      <c r="D62" s="235"/>
      <c r="E62" s="235"/>
      <c r="F62" s="235"/>
      <c r="G62" s="235"/>
      <c r="H62" s="235"/>
      <c r="I62" s="244"/>
      <c r="J62" s="245"/>
      <c r="K62" s="245"/>
      <c r="L62" s="245"/>
      <c r="M62" s="245"/>
      <c r="N62" s="245"/>
      <c r="O62" s="245"/>
      <c r="P62" s="245"/>
      <c r="Q62" s="246"/>
      <c r="T62" s="34" t="s">
        <v>157</v>
      </c>
    </row>
    <row r="63" spans="1:28" ht="80" customHeight="1">
      <c r="A63" s="235" t="s">
        <v>138</v>
      </c>
      <c r="B63" s="235"/>
      <c r="C63" s="235"/>
      <c r="D63" s="235"/>
      <c r="E63" s="235"/>
      <c r="F63" s="235"/>
      <c r="G63" s="235"/>
      <c r="H63" s="235"/>
      <c r="I63" s="244"/>
      <c r="J63" s="245"/>
      <c r="K63" s="245"/>
      <c r="L63" s="245"/>
      <c r="M63" s="245"/>
      <c r="N63" s="245"/>
      <c r="O63" s="245"/>
      <c r="P63" s="245"/>
      <c r="Q63" s="246"/>
      <c r="T63" s="34" t="s">
        <v>157</v>
      </c>
    </row>
    <row r="64" spans="1:28" ht="100" customHeight="1">
      <c r="A64" s="235" t="s">
        <v>139</v>
      </c>
      <c r="B64" s="235"/>
      <c r="C64" s="235"/>
      <c r="D64" s="235"/>
      <c r="E64" s="235"/>
      <c r="F64" s="235"/>
      <c r="G64" s="235"/>
      <c r="H64" s="235"/>
      <c r="I64" s="236"/>
      <c r="J64" s="237"/>
      <c r="K64" s="237"/>
      <c r="L64" s="237"/>
      <c r="M64" s="237"/>
      <c r="N64" s="237"/>
      <c r="O64" s="237"/>
      <c r="P64" s="237"/>
      <c r="Q64" s="238"/>
      <c r="T64" s="34" t="s">
        <v>157</v>
      </c>
    </row>
    <row r="65" spans="1:20" ht="100" customHeight="1">
      <c r="A65" s="248" t="s">
        <v>140</v>
      </c>
      <c r="B65" s="248"/>
      <c r="C65" s="248"/>
      <c r="D65" s="248"/>
      <c r="E65" s="248"/>
      <c r="F65" s="248"/>
      <c r="G65" s="248"/>
      <c r="H65" s="248"/>
      <c r="I65" s="249"/>
      <c r="J65" s="250"/>
      <c r="K65" s="250"/>
      <c r="L65" s="250"/>
      <c r="M65" s="250"/>
      <c r="N65" s="250"/>
      <c r="O65" s="250"/>
      <c r="P65" s="250"/>
      <c r="Q65" s="251"/>
      <c r="T65" s="34" t="s">
        <v>157</v>
      </c>
    </row>
    <row r="66" spans="1:20">
      <c r="T66" s="34" t="s">
        <v>156</v>
      </c>
    </row>
    <row r="67" spans="1:20" ht="18" customHeight="1"/>
    <row r="68" spans="1:20" ht="18" customHeight="1">
      <c r="A68" s="52" t="s">
        <v>144</v>
      </c>
    </row>
    <row r="69" spans="1:20" ht="18" customHeight="1"/>
    <row r="70" spans="1:20" ht="18" customHeight="1"/>
    <row r="71" spans="1:20" ht="21">
      <c r="D71" s="205" t="s">
        <v>145</v>
      </c>
      <c r="E71" s="205"/>
      <c r="F71" s="205"/>
      <c r="G71" s="205"/>
      <c r="H71" s="205"/>
      <c r="I71" s="205"/>
      <c r="J71" s="205"/>
      <c r="K71" s="205"/>
      <c r="L71" s="205"/>
      <c r="M71" s="205"/>
      <c r="N71" s="205"/>
    </row>
    <row r="72" spans="1:20" ht="18" customHeight="1"/>
    <row r="73" spans="1:20" ht="18" customHeight="1">
      <c r="A73" s="54" t="s">
        <v>146</v>
      </c>
      <c r="B73" s="54"/>
      <c r="C73" s="54"/>
      <c r="D73" s="54"/>
      <c r="E73" s="54"/>
      <c r="F73" s="54"/>
      <c r="G73" s="210" t="str">
        <f>G6</f>
        <v>令和●年度　国補道改 第1-1分0001号</v>
      </c>
      <c r="H73" s="210"/>
      <c r="I73" s="210"/>
      <c r="J73" s="210"/>
      <c r="K73" s="210"/>
      <c r="L73" s="210"/>
      <c r="M73" s="210"/>
      <c r="N73" s="210"/>
      <c r="O73" s="210"/>
      <c r="P73" s="210"/>
      <c r="Q73" s="210"/>
      <c r="R73" s="210"/>
    </row>
    <row r="74" spans="1:20" ht="18" customHeight="1">
      <c r="A74" s="54"/>
      <c r="B74" s="54"/>
      <c r="C74" s="54"/>
      <c r="D74" s="54"/>
      <c r="E74" s="54"/>
      <c r="F74" s="54"/>
      <c r="G74" s="210" t="str">
        <f>G7</f>
        <v>一般県道●●線</v>
      </c>
      <c r="H74" s="210"/>
      <c r="I74" s="210"/>
      <c r="J74" s="210"/>
      <c r="K74" s="210"/>
      <c r="L74" s="210"/>
      <c r="M74" s="210"/>
      <c r="N74" s="210"/>
      <c r="O74" s="210"/>
      <c r="P74" s="210"/>
      <c r="Q74" s="210"/>
      <c r="R74" s="210"/>
    </row>
    <row r="75" spans="1:20" s="82" customFormat="1" ht="18" customHeight="1">
      <c r="A75" s="85"/>
      <c r="B75" s="85"/>
      <c r="C75" s="85"/>
      <c r="D75" s="85"/>
      <c r="E75" s="85"/>
      <c r="F75" s="85"/>
      <c r="G75" s="210" t="str">
        <f>G8</f>
        <v>道路改良工事</v>
      </c>
      <c r="H75" s="210"/>
      <c r="I75" s="210"/>
      <c r="J75" s="210"/>
      <c r="K75" s="210"/>
      <c r="L75" s="210"/>
      <c r="M75" s="210"/>
      <c r="N75" s="210"/>
      <c r="O75" s="210"/>
      <c r="P75" s="210"/>
      <c r="Q75" s="210"/>
      <c r="R75" s="210"/>
    </row>
    <row r="76" spans="1:20" ht="18" customHeight="1">
      <c r="A76" s="54"/>
      <c r="B76" s="54"/>
      <c r="C76" s="54"/>
      <c r="D76" s="54"/>
      <c r="E76" s="54"/>
      <c r="F76" s="54"/>
      <c r="G76" s="54"/>
      <c r="H76" s="54"/>
      <c r="I76" s="54"/>
      <c r="J76" s="54"/>
      <c r="K76" s="54"/>
      <c r="L76" s="54"/>
      <c r="M76" s="54"/>
      <c r="N76" s="54"/>
      <c r="O76" s="54"/>
      <c r="P76" s="54"/>
      <c r="Q76" s="54"/>
      <c r="R76" s="54"/>
    </row>
    <row r="77" spans="1:20" ht="18" customHeight="1">
      <c r="A77" s="54" t="s">
        <v>147</v>
      </c>
      <c r="B77" s="54"/>
      <c r="C77" s="54"/>
      <c r="D77" s="54"/>
      <c r="E77" s="54"/>
      <c r="F77" s="54"/>
      <c r="G77" s="53" t="s">
        <v>113</v>
      </c>
      <c r="H77" s="210" t="str">
        <f>H10</f>
        <v>●●市●●町　地内</v>
      </c>
      <c r="I77" s="210"/>
      <c r="J77" s="210"/>
      <c r="K77" s="210"/>
      <c r="L77" s="210"/>
      <c r="M77" s="210"/>
      <c r="N77" s="210"/>
      <c r="O77" s="210"/>
      <c r="P77" s="210"/>
      <c r="Q77" s="210"/>
      <c r="R77" s="210"/>
    </row>
    <row r="78" spans="1:20" ht="18" customHeight="1">
      <c r="A78" s="54"/>
      <c r="B78" s="54"/>
      <c r="C78" s="54"/>
      <c r="D78" s="54"/>
      <c r="E78" s="54"/>
      <c r="F78" s="54"/>
      <c r="G78" s="53" t="s">
        <v>114</v>
      </c>
      <c r="H78" s="210" t="str">
        <f>H11</f>
        <v/>
      </c>
      <c r="I78" s="210"/>
      <c r="J78" s="210"/>
      <c r="K78" s="210"/>
      <c r="L78" s="210"/>
      <c r="M78" s="210"/>
      <c r="N78" s="210"/>
      <c r="O78" s="210"/>
      <c r="P78" s="210"/>
      <c r="Q78" s="210"/>
      <c r="R78" s="210"/>
    </row>
    <row r="79" spans="1:20" ht="18" customHeight="1"/>
    <row r="80" spans="1:20" ht="18" customHeight="1"/>
    <row r="81" spans="1:18" ht="18" customHeight="1">
      <c r="A81" s="214">
        <f>B42</f>
        <v>45481</v>
      </c>
      <c r="B81" s="214"/>
      <c r="C81" s="214"/>
      <c r="D81" s="214"/>
      <c r="E81" s="52" t="s">
        <v>148</v>
      </c>
    </row>
    <row r="82" spans="1:18" ht="18" customHeight="1">
      <c r="A82" s="52" t="s">
        <v>175</v>
      </c>
    </row>
    <row r="83" spans="1:18" ht="18" customHeight="1">
      <c r="A83" s="52" t="s">
        <v>176</v>
      </c>
    </row>
    <row r="84" spans="1:18" ht="18" customHeight="1"/>
    <row r="85" spans="1:18" ht="18" customHeight="1">
      <c r="G85" s="52" t="s">
        <v>149</v>
      </c>
      <c r="J85" s="252"/>
      <c r="K85" s="252"/>
      <c r="L85" s="252"/>
      <c r="M85" s="52" t="s">
        <v>150</v>
      </c>
    </row>
    <row r="86" spans="1:18" ht="18" customHeight="1"/>
    <row r="87" spans="1:18" ht="18" customHeight="1">
      <c r="H87" s="52" t="s">
        <v>151</v>
      </c>
    </row>
    <row r="88" spans="1:18" ht="18" customHeight="1">
      <c r="H88" s="52" t="s">
        <v>152</v>
      </c>
    </row>
    <row r="89" spans="1:18" ht="18" customHeight="1">
      <c r="H89" s="52" t="s">
        <v>153</v>
      </c>
    </row>
    <row r="90" spans="1:18" ht="18" customHeight="1"/>
    <row r="91" spans="1:18" ht="18" customHeight="1"/>
    <row r="92" spans="1:18" ht="18" customHeight="1">
      <c r="B92" s="214">
        <f>B42</f>
        <v>45481</v>
      </c>
      <c r="C92" s="214"/>
      <c r="D92" s="214"/>
      <c r="E92" s="214"/>
    </row>
    <row r="93" spans="1:18" ht="18" customHeight="1"/>
    <row r="94" spans="1:18" ht="18" customHeight="1">
      <c r="A94" s="54"/>
      <c r="B94" s="54"/>
      <c r="C94" s="54" t="s">
        <v>126</v>
      </c>
      <c r="D94" s="54"/>
      <c r="E94" s="54"/>
      <c r="F94" s="54"/>
      <c r="G94" s="54"/>
      <c r="H94" s="54"/>
      <c r="I94" s="54" t="str">
        <f>I44</f>
        <v>三重県津市広明町１３番地</v>
      </c>
      <c r="J94" s="54"/>
      <c r="K94" s="54"/>
      <c r="L94" s="54"/>
      <c r="M94" s="54"/>
      <c r="N94" s="54"/>
      <c r="O94" s="54"/>
      <c r="P94" s="50"/>
      <c r="Q94" s="50"/>
      <c r="R94" s="50"/>
    </row>
    <row r="95" spans="1:18" ht="18" customHeight="1">
      <c r="A95" s="54"/>
      <c r="B95" s="54"/>
      <c r="C95" s="54"/>
      <c r="D95" s="54"/>
      <c r="E95" s="54"/>
      <c r="F95" s="54"/>
      <c r="G95" s="54"/>
      <c r="H95" s="54"/>
      <c r="I95" s="54" t="str">
        <f>I45</f>
        <v>三　重　県</v>
      </c>
      <c r="K95" s="54"/>
      <c r="L95" s="54"/>
      <c r="M95" s="54"/>
      <c r="N95" s="54"/>
      <c r="O95" s="54"/>
      <c r="P95" s="50"/>
      <c r="Q95" s="50"/>
      <c r="R95" s="50"/>
    </row>
    <row r="96" spans="1:18" ht="18" customHeight="1">
      <c r="A96" s="54"/>
      <c r="B96" s="54"/>
      <c r="C96" s="54"/>
      <c r="D96" s="54"/>
      <c r="E96" s="54"/>
      <c r="F96" s="54"/>
      <c r="G96" s="54"/>
      <c r="H96" s="54"/>
      <c r="I96" s="54" t="str">
        <f>I46</f>
        <v>三重県知事　一　見　勝　之</v>
      </c>
      <c r="K96" s="54"/>
      <c r="L96" s="54"/>
      <c r="M96" s="54"/>
      <c r="N96" s="54"/>
      <c r="O96" s="54"/>
      <c r="P96" s="50"/>
      <c r="Q96" s="50"/>
      <c r="R96" s="50"/>
    </row>
    <row r="97" spans="1:18" ht="18" customHeight="1">
      <c r="A97" s="54"/>
      <c r="B97" s="54"/>
      <c r="C97" s="54"/>
      <c r="D97" s="54"/>
      <c r="E97" s="54"/>
      <c r="F97" s="54"/>
      <c r="G97" s="54"/>
      <c r="H97" s="54"/>
      <c r="I97" s="54"/>
      <c r="K97" s="54"/>
      <c r="L97" s="54"/>
      <c r="M97" s="54"/>
      <c r="N97" s="54"/>
      <c r="O97" s="54"/>
      <c r="P97" s="50"/>
      <c r="Q97" s="50"/>
      <c r="R97" s="50"/>
    </row>
    <row r="98" spans="1:18" ht="18" customHeight="1">
      <c r="A98" s="54"/>
      <c r="B98" s="54"/>
      <c r="C98" s="54"/>
      <c r="D98" s="54"/>
      <c r="E98" s="54"/>
      <c r="F98" s="54"/>
      <c r="G98" s="54"/>
      <c r="H98" s="54"/>
      <c r="I98" s="54"/>
      <c r="J98" s="54"/>
      <c r="K98" s="54"/>
      <c r="L98" s="54"/>
      <c r="M98" s="54"/>
      <c r="N98" s="54"/>
      <c r="O98" s="54"/>
      <c r="P98" s="50"/>
      <c r="Q98" s="50"/>
      <c r="R98" s="50"/>
    </row>
    <row r="99" spans="1:18" ht="18" customHeight="1">
      <c r="A99" s="54"/>
      <c r="B99" s="54"/>
      <c r="C99" s="54" t="s">
        <v>129</v>
      </c>
      <c r="D99" s="54"/>
      <c r="E99" s="54" t="s">
        <v>132</v>
      </c>
      <c r="F99" s="54"/>
      <c r="G99" s="54"/>
      <c r="H99" s="54"/>
      <c r="I99" s="247" t="str">
        <f>IF(I48=0,"",I48)</f>
        <v/>
      </c>
      <c r="J99" s="247"/>
      <c r="K99" s="247"/>
      <c r="L99" s="247"/>
      <c r="M99" s="247"/>
      <c r="N99" s="247"/>
      <c r="O99" s="247"/>
      <c r="P99" s="247"/>
      <c r="Q99" s="247"/>
      <c r="R99" s="50"/>
    </row>
    <row r="100" spans="1:18" ht="18" customHeight="1">
      <c r="A100" s="54"/>
      <c r="B100" s="54"/>
      <c r="C100" s="54"/>
      <c r="D100" s="54"/>
      <c r="E100" s="54" t="s">
        <v>130</v>
      </c>
      <c r="F100" s="54"/>
      <c r="G100" s="54"/>
      <c r="H100" s="54"/>
      <c r="I100" s="247" t="str">
        <f>IF(I49=0,"",I49)</f>
        <v/>
      </c>
      <c r="J100" s="247"/>
      <c r="K100" s="247"/>
      <c r="L100" s="247"/>
      <c r="M100" s="247"/>
      <c r="N100" s="247"/>
      <c r="O100" s="247"/>
      <c r="P100" s="247"/>
      <c r="Q100" s="247"/>
      <c r="R100" s="54"/>
    </row>
    <row r="101" spans="1:18" ht="18" customHeight="1">
      <c r="A101" s="54"/>
      <c r="B101" s="54"/>
      <c r="C101" s="54"/>
      <c r="D101" s="54"/>
      <c r="E101" s="54" t="s">
        <v>131</v>
      </c>
      <c r="F101" s="54"/>
      <c r="G101" s="54"/>
      <c r="H101" s="54"/>
      <c r="I101" s="247" t="str">
        <f>IF(I50=0,"",I50)</f>
        <v/>
      </c>
      <c r="J101" s="247"/>
      <c r="K101" s="247"/>
      <c r="L101" s="247"/>
      <c r="M101" s="247"/>
      <c r="N101" s="247"/>
      <c r="O101" s="247"/>
      <c r="P101" s="247"/>
      <c r="Q101" s="247"/>
      <c r="R101" s="54"/>
    </row>
    <row r="102" spans="1:18" ht="18" customHeight="1"/>
    <row r="103" spans="1:18" s="124" customFormat="1" ht="18" customHeight="1">
      <c r="A103" s="121"/>
      <c r="B103" s="121"/>
      <c r="C103" s="121"/>
      <c r="D103" s="121"/>
      <c r="F103" s="167" t="s">
        <v>231</v>
      </c>
      <c r="G103" s="121"/>
      <c r="H103" s="121"/>
      <c r="I103" s="122"/>
      <c r="J103" s="122"/>
      <c r="K103" s="122"/>
      <c r="L103" s="122"/>
      <c r="M103" s="122"/>
      <c r="N103" s="122"/>
      <c r="O103" s="122"/>
      <c r="P103" s="122"/>
      <c r="Q103" s="122"/>
      <c r="R103" s="121"/>
    </row>
    <row r="104" spans="1:18" s="124" customFormat="1" ht="18" customHeight="1">
      <c r="A104" s="121"/>
      <c r="B104" s="121"/>
      <c r="C104" s="121"/>
      <c r="D104" s="121"/>
      <c r="F104" s="167" t="s">
        <v>232</v>
      </c>
      <c r="G104" s="121"/>
      <c r="H104" s="121"/>
      <c r="I104" s="122"/>
      <c r="J104" s="122"/>
      <c r="K104" s="122"/>
      <c r="L104" s="122"/>
      <c r="M104" s="122"/>
      <c r="N104" s="122"/>
      <c r="O104" s="122"/>
      <c r="P104" s="122"/>
      <c r="Q104" s="122"/>
      <c r="R104" s="121"/>
    </row>
    <row r="105" spans="1:18" s="124" customFormat="1" ht="18" customHeight="1">
      <c r="A105" s="121"/>
      <c r="B105" s="121"/>
      <c r="C105" s="121"/>
      <c r="D105" s="121"/>
      <c r="F105" s="167" t="s">
        <v>233</v>
      </c>
      <c r="G105" s="121"/>
      <c r="H105" s="121"/>
      <c r="I105" s="122"/>
      <c r="J105" s="122"/>
      <c r="K105" s="122"/>
      <c r="L105" s="122"/>
      <c r="M105" s="122"/>
      <c r="N105" s="122"/>
      <c r="O105" s="122"/>
      <c r="P105" s="122"/>
      <c r="Q105" s="122"/>
      <c r="R105" s="121"/>
    </row>
    <row r="106" spans="1:18" s="124" customFormat="1" ht="18" customHeight="1">
      <c r="A106" s="121"/>
      <c r="B106" s="121"/>
      <c r="C106" s="121"/>
      <c r="D106" s="121"/>
      <c r="G106" s="167" t="s">
        <v>234</v>
      </c>
      <c r="H106" s="121"/>
      <c r="I106" s="122"/>
      <c r="J106" s="122"/>
      <c r="K106" s="122"/>
      <c r="L106" s="242"/>
      <c r="M106" s="242"/>
      <c r="N106" s="242"/>
      <c r="O106" s="242"/>
      <c r="P106" s="242"/>
      <c r="Q106" s="242"/>
      <c r="R106" s="121"/>
    </row>
    <row r="107" spans="1:18" s="124" customFormat="1" ht="18" customHeight="1">
      <c r="A107" s="121"/>
      <c r="B107" s="121"/>
      <c r="C107" s="121"/>
      <c r="D107" s="121"/>
      <c r="G107" s="167" t="s">
        <v>235</v>
      </c>
      <c r="H107" s="121"/>
      <c r="I107" s="122"/>
      <c r="J107" s="242"/>
      <c r="K107" s="242"/>
      <c r="L107" s="242"/>
      <c r="M107" s="242"/>
      <c r="N107" s="242"/>
      <c r="O107" s="242"/>
      <c r="P107" s="242"/>
      <c r="Q107" s="242"/>
      <c r="R107" s="121"/>
    </row>
    <row r="108" spans="1:18" s="124" customFormat="1" ht="18" customHeight="1">
      <c r="A108" s="121"/>
      <c r="B108" s="121"/>
      <c r="C108" s="121"/>
      <c r="D108" s="121"/>
      <c r="G108" s="167" t="s">
        <v>236</v>
      </c>
      <c r="H108" s="121"/>
      <c r="I108" s="122"/>
      <c r="J108" s="242"/>
      <c r="K108" s="242"/>
      <c r="L108" s="242"/>
      <c r="M108" s="242"/>
      <c r="N108" s="242"/>
      <c r="O108" s="242"/>
      <c r="P108" s="242"/>
      <c r="Q108" s="242"/>
      <c r="R108" s="121"/>
    </row>
    <row r="109" spans="1:18" s="124" customFormat="1" ht="18" customHeight="1">
      <c r="A109" s="121"/>
      <c r="B109" s="121"/>
      <c r="C109" s="121"/>
      <c r="D109" s="121"/>
      <c r="F109" s="167" t="s">
        <v>237</v>
      </c>
      <c r="G109" s="121"/>
      <c r="H109" s="121"/>
      <c r="I109" s="122"/>
      <c r="J109" s="122"/>
      <c r="K109" s="122"/>
      <c r="L109" s="122"/>
      <c r="M109" s="122"/>
      <c r="N109" s="122"/>
      <c r="O109" s="122"/>
      <c r="P109" s="122"/>
      <c r="Q109" s="122"/>
      <c r="R109" s="121"/>
    </row>
    <row r="110" spans="1:18" s="124" customFormat="1" ht="18" customHeight="1">
      <c r="A110" s="121"/>
      <c r="B110" s="121"/>
      <c r="C110" s="121"/>
      <c r="D110" s="121"/>
      <c r="G110" s="167" t="s">
        <v>234</v>
      </c>
      <c r="H110" s="121"/>
      <c r="I110" s="122"/>
      <c r="J110" s="122"/>
      <c r="K110" s="122"/>
      <c r="L110" s="242"/>
      <c r="M110" s="242"/>
      <c r="N110" s="242"/>
      <c r="O110" s="242"/>
      <c r="P110" s="242"/>
      <c r="Q110" s="242"/>
      <c r="R110" s="121"/>
    </row>
    <row r="111" spans="1:18" s="124" customFormat="1" ht="18" customHeight="1">
      <c r="A111" s="121"/>
      <c r="B111" s="121"/>
      <c r="C111" s="121"/>
      <c r="D111" s="121"/>
      <c r="G111" s="167" t="s">
        <v>235</v>
      </c>
      <c r="H111" s="121"/>
      <c r="I111" s="122"/>
      <c r="J111" s="242"/>
      <c r="K111" s="242"/>
      <c r="L111" s="242"/>
      <c r="M111" s="242"/>
      <c r="N111" s="242"/>
      <c r="O111" s="242"/>
      <c r="P111" s="242"/>
      <c r="Q111" s="242"/>
      <c r="R111" s="121"/>
    </row>
    <row r="112" spans="1:18" s="124" customFormat="1" ht="18" customHeight="1">
      <c r="A112" s="121"/>
      <c r="B112" s="121"/>
      <c r="C112" s="121"/>
      <c r="D112" s="121"/>
      <c r="G112" s="167" t="s">
        <v>236</v>
      </c>
      <c r="H112" s="121"/>
      <c r="I112" s="122"/>
      <c r="J112" s="242"/>
      <c r="K112" s="242"/>
      <c r="L112" s="242"/>
      <c r="M112" s="242"/>
      <c r="N112" s="242"/>
      <c r="O112" s="242"/>
      <c r="P112" s="242"/>
      <c r="Q112" s="242"/>
      <c r="R112" s="121"/>
    </row>
    <row r="113" spans="1:2" s="124" customFormat="1" ht="18" customHeight="1"/>
    <row r="114" spans="1:2" ht="18" customHeight="1"/>
    <row r="115" spans="1:2" ht="18" customHeight="1">
      <c r="A115" s="59" t="s">
        <v>159</v>
      </c>
    </row>
    <row r="116" spans="1:2" s="59" customFormat="1" ht="18" customHeight="1"/>
    <row r="117" spans="1:2" ht="18" customHeight="1">
      <c r="A117" s="59" t="s">
        <v>160</v>
      </c>
    </row>
    <row r="118" spans="1:2" ht="18" customHeight="1">
      <c r="A118" s="59"/>
    </row>
    <row r="119" spans="1:2" ht="18" customHeight="1">
      <c r="A119" s="68" t="s">
        <v>161</v>
      </c>
    </row>
    <row r="120" spans="1:2" ht="18" customHeight="1">
      <c r="A120" s="68" t="s">
        <v>192</v>
      </c>
    </row>
    <row r="121" spans="1:2" s="59" customFormat="1" ht="18" customHeight="1">
      <c r="A121" s="68" t="s">
        <v>193</v>
      </c>
    </row>
    <row r="122" spans="1:2" ht="18" customHeight="1">
      <c r="A122" s="68" t="s">
        <v>185</v>
      </c>
    </row>
    <row r="123" spans="1:2" s="59" customFormat="1" ht="18" customHeight="1">
      <c r="A123" s="68" t="s">
        <v>186</v>
      </c>
    </row>
    <row r="124" spans="1:2" s="59" customFormat="1" ht="18" customHeight="1">
      <c r="A124" s="68" t="s">
        <v>187</v>
      </c>
    </row>
    <row r="125" spans="1:2" s="59" customFormat="1" ht="18" customHeight="1">
      <c r="A125" s="68"/>
    </row>
    <row r="126" spans="1:2" ht="18" customHeight="1">
      <c r="A126" s="68"/>
      <c r="B126" s="59"/>
    </row>
    <row r="127" spans="1:2" ht="18" customHeight="1">
      <c r="A127" s="68" t="s">
        <v>162</v>
      </c>
    </row>
    <row r="128" spans="1:2" ht="18" customHeight="1">
      <c r="A128" s="68" t="s">
        <v>163</v>
      </c>
    </row>
    <row r="129" spans="1:1" s="59" customFormat="1" ht="18" customHeight="1">
      <c r="A129" s="68" t="s">
        <v>164</v>
      </c>
    </row>
    <row r="130" spans="1:1" s="59" customFormat="1" ht="18" customHeight="1">
      <c r="A130" s="68" t="s">
        <v>165</v>
      </c>
    </row>
    <row r="131" spans="1:1" s="59" customFormat="1" ht="18" customHeight="1">
      <c r="A131" s="68" t="s">
        <v>166</v>
      </c>
    </row>
    <row r="132" spans="1:1" s="59" customFormat="1" ht="18" customHeight="1">
      <c r="A132" s="68" t="s">
        <v>167</v>
      </c>
    </row>
    <row r="133" spans="1:1" s="59" customFormat="1" ht="18" customHeight="1">
      <c r="A133" s="68" t="s">
        <v>168</v>
      </c>
    </row>
    <row r="134" spans="1:1" s="59" customFormat="1" ht="18" customHeight="1">
      <c r="A134" s="68" t="s">
        <v>169</v>
      </c>
    </row>
    <row r="135" spans="1:1" s="59" customFormat="1" ht="18" customHeight="1">
      <c r="A135" s="68" t="s">
        <v>188</v>
      </c>
    </row>
    <row r="136" spans="1:1" ht="18" customHeight="1">
      <c r="A136" s="68" t="s">
        <v>189</v>
      </c>
    </row>
    <row r="137" spans="1:1" s="59" customFormat="1" ht="18" customHeight="1">
      <c r="A137" s="68" t="s">
        <v>170</v>
      </c>
    </row>
    <row r="138" spans="1:1" s="59" customFormat="1" ht="18" customHeight="1">
      <c r="A138" s="68" t="s">
        <v>190</v>
      </c>
    </row>
    <row r="139" spans="1:1" s="59" customFormat="1" ht="18" customHeight="1">
      <c r="A139" s="68" t="s">
        <v>191</v>
      </c>
    </row>
    <row r="140" spans="1:1" ht="18" customHeight="1">
      <c r="A140" s="68" t="s">
        <v>171</v>
      </c>
    </row>
    <row r="141" spans="1:1" ht="18" customHeight="1">
      <c r="A141" s="68" t="s">
        <v>172</v>
      </c>
    </row>
    <row r="142" spans="1:1" ht="18" customHeight="1">
      <c r="A142" s="68" t="s">
        <v>173</v>
      </c>
    </row>
    <row r="143" spans="1:1">
      <c r="A143" s="68" t="s">
        <v>174</v>
      </c>
    </row>
  </sheetData>
  <sheetProtection sheet="1" objects="1" scenarios="1"/>
  <mergeCells count="70">
    <mergeCell ref="Y13:Z13"/>
    <mergeCell ref="U15:V15"/>
    <mergeCell ref="Y15:Z15"/>
    <mergeCell ref="U14:V14"/>
    <mergeCell ref="Y14:Z14"/>
    <mergeCell ref="U13:V13"/>
    <mergeCell ref="Z16:AB19"/>
    <mergeCell ref="Y24:AB28"/>
    <mergeCell ref="G32:K32"/>
    <mergeCell ref="W29:X29"/>
    <mergeCell ref="K27:O27"/>
    <mergeCell ref="K24:O24"/>
    <mergeCell ref="W24:X24"/>
    <mergeCell ref="W27:X27"/>
    <mergeCell ref="V32:Z36"/>
    <mergeCell ref="H14:K14"/>
    <mergeCell ref="G18:K18"/>
    <mergeCell ref="K21:O21"/>
    <mergeCell ref="M14:P14"/>
    <mergeCell ref="B37:R37"/>
    <mergeCell ref="AA13:AC15"/>
    <mergeCell ref="G7:R7"/>
    <mergeCell ref="D4:N4"/>
    <mergeCell ref="A13:E14"/>
    <mergeCell ref="F13:G13"/>
    <mergeCell ref="H13:K13"/>
    <mergeCell ref="M13:P13"/>
    <mergeCell ref="G8:R8"/>
    <mergeCell ref="G6:P6"/>
    <mergeCell ref="Q3:R4"/>
    <mergeCell ref="Q5:R6"/>
    <mergeCell ref="H10:R10"/>
    <mergeCell ref="H11:R11"/>
    <mergeCell ref="U4:V4"/>
    <mergeCell ref="Y4:Z4"/>
    <mergeCell ref="F14:G14"/>
    <mergeCell ref="G75:R75"/>
    <mergeCell ref="D71:N71"/>
    <mergeCell ref="A62:H62"/>
    <mergeCell ref="A63:H63"/>
    <mergeCell ref="A64:H64"/>
    <mergeCell ref="A65:H65"/>
    <mergeCell ref="A39:R39"/>
    <mergeCell ref="A40:R40"/>
    <mergeCell ref="I62:Q62"/>
    <mergeCell ref="I63:Q63"/>
    <mergeCell ref="I64:Q64"/>
    <mergeCell ref="A52:R52"/>
    <mergeCell ref="J112:Q112"/>
    <mergeCell ref="L106:Q106"/>
    <mergeCell ref="J107:Q107"/>
    <mergeCell ref="J108:Q108"/>
    <mergeCell ref="L110:Q110"/>
    <mergeCell ref="J111:Q111"/>
    <mergeCell ref="I100:Q100"/>
    <mergeCell ref="I101:Q101"/>
    <mergeCell ref="U46:V46"/>
    <mergeCell ref="B42:E42"/>
    <mergeCell ref="I48:Q48"/>
    <mergeCell ref="I49:Q49"/>
    <mergeCell ref="I50:Q50"/>
    <mergeCell ref="I65:Q65"/>
    <mergeCell ref="A81:D81"/>
    <mergeCell ref="J85:L85"/>
    <mergeCell ref="B92:E92"/>
    <mergeCell ref="I99:Q99"/>
    <mergeCell ref="G73:R73"/>
    <mergeCell ref="G74:R74"/>
    <mergeCell ref="H77:R77"/>
    <mergeCell ref="H78:R78"/>
  </mergeCells>
  <phoneticPr fontId="2"/>
  <conditionalFormatting sqref="H16">
    <cfRule type="expression" dxfId="33" priority="12">
      <formula>ISBLANK($U$16)</formula>
    </cfRule>
  </conditionalFormatting>
  <conditionalFormatting sqref="I48:Q50">
    <cfRule type="expression" dxfId="32" priority="9">
      <formula>ISBLANK($I$48)</formula>
    </cfRule>
  </conditionalFormatting>
  <conditionalFormatting sqref="I62:Q62">
    <cfRule type="expression" dxfId="31" priority="8">
      <formula>$I$62=0</formula>
    </cfRule>
  </conditionalFormatting>
  <conditionalFormatting sqref="I63:Q63">
    <cfRule type="expression" dxfId="30" priority="7">
      <formula>$I$63=0</formula>
    </cfRule>
  </conditionalFormatting>
  <conditionalFormatting sqref="I64:Q64">
    <cfRule type="expression" dxfId="29" priority="6">
      <formula>$I$64=0</formula>
    </cfRule>
  </conditionalFormatting>
  <conditionalFormatting sqref="I65:Q65">
    <cfRule type="expression" dxfId="28" priority="5">
      <formula>$I$65=0</formula>
    </cfRule>
  </conditionalFormatting>
  <conditionalFormatting sqref="K24:O24">
    <cfRule type="expression" dxfId="27" priority="11">
      <formula>ISBLANK($U$23)</formula>
    </cfRule>
  </conditionalFormatting>
  <conditionalFormatting sqref="K27:O27">
    <cfRule type="expression" dxfId="26" priority="10">
      <formula>ISBLANK($U$30)</formula>
    </cfRule>
  </conditionalFormatting>
  <conditionalFormatting sqref="X4">
    <cfRule type="expression" dxfId="25" priority="1">
      <formula>$X$13="ＮＧ！"</formula>
    </cfRule>
  </conditionalFormatting>
  <conditionalFormatting sqref="X13">
    <cfRule type="expression" dxfId="24" priority="4">
      <formula>$X$13="ＮＧ！"</formula>
    </cfRule>
  </conditionalFormatting>
  <conditionalFormatting sqref="X14">
    <cfRule type="expression" dxfId="23" priority="3">
      <formula>$X$14="ＮＧ！"</formula>
    </cfRule>
  </conditionalFormatting>
  <conditionalFormatting sqref="X15">
    <cfRule type="expression" dxfId="22" priority="2">
      <formula>$X$15="ＮＧ！"</formula>
    </cfRule>
  </conditionalFormatting>
  <dataValidations count="7">
    <dataValidation imeMode="off" allowBlank="1" showInputMessage="1" showErrorMessage="1" sqref="U32 U5 T20:U20 U40 U46 U29 I62:I63 U24 U26:U27 W5" xr:uid="{00000000-0002-0000-0100-000000000000}"/>
    <dataValidation imeMode="hiragana" allowBlank="1" showInputMessage="1" showErrorMessage="1" sqref="I64:I65 I48:Q50 U10:X11 U6:U8" xr:uid="{00000000-0002-0000-0100-000001000000}"/>
    <dataValidation allowBlank="1" showInputMessage="1" showErrorMessage="1" prompt="余裕期間設定の場合は現場着手日を入力" sqref="U15:V15" xr:uid="{00000000-0002-0000-0100-000002000000}"/>
    <dataValidation imeMode="off" allowBlank="1" showInputMessage="1" showErrorMessage="1" prompt="応札額_x000a_（税抜き）を入力" sqref="U17" xr:uid="{00000000-0002-0000-0100-000003000000}"/>
    <dataValidation type="list" imeMode="off" allowBlank="1" showInputMessage="1" showErrorMessage="1" error="［１］または［３］を入力してください" prompt="［１］または_x000a_［３］を入力" sqref="U16" xr:uid="{00000000-0002-0000-0100-000004000000}">
      <formula1>"1,3"</formula1>
    </dataValidation>
    <dataValidation type="list" imeMode="off" allowBlank="1" showInputMessage="1" showErrorMessage="1" error="［１］または［０］を入力してください" prompt="［１］または_x000a_［０］を入力" sqref="U23" xr:uid="{00000000-0002-0000-0100-000005000000}">
      <formula1>"1,0"</formula1>
    </dataValidation>
    <dataValidation type="list" imeMode="off" allowBlank="1" showInputMessage="1" showErrorMessage="1" error="［１］［３］［０］を入力してください" prompt="［１］_x000a_［３］_x000a_［０］を入力" sqref="U30" xr:uid="{00000000-0002-0000-0100-000006000000}">
      <formula1>"1,3,0"</formula1>
    </dataValidation>
  </dataValidations>
  <pageMargins left="0.78740157480314965" right="0" top="0.39370078740157483" bottom="0" header="0" footer="0"/>
  <pageSetup paperSize="9" orientation="portrait" horizontalDpi="4294967294" r:id="rId1"/>
  <headerFooter alignWithMargins="0"/>
  <rowBreaks count="3" manualBreakCount="3">
    <brk id="53" max="17" man="1"/>
    <brk id="66" max="17" man="1"/>
    <brk id="113"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AC45"/>
  <sheetViews>
    <sheetView defaultGridColor="0" colorId="55" workbookViewId="0"/>
  </sheetViews>
  <sheetFormatPr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6640625" style="68"/>
  </cols>
  <sheetData>
    <row r="1" spans="1:29" customFormat="1"/>
    <row r="2" spans="1:29" customFormat="1"/>
    <row r="3" spans="1:29" ht="20" customHeight="1">
      <c r="A3" s="68" t="s">
        <v>18</v>
      </c>
    </row>
    <row r="4" spans="1:29" ht="20" customHeight="1">
      <c r="Q4" s="203" t="s">
        <v>230</v>
      </c>
      <c r="R4" s="204"/>
      <c r="T4" s="170" t="s">
        <v>239</v>
      </c>
      <c r="U4"/>
      <c r="V4"/>
      <c r="W4"/>
      <c r="X4"/>
      <c r="Y4"/>
      <c r="Z4"/>
    </row>
    <row r="5" spans="1:29" ht="20" customHeight="1">
      <c r="D5" s="256" t="s">
        <v>19</v>
      </c>
      <c r="E5" s="256"/>
      <c r="F5" s="256"/>
      <c r="G5" s="256"/>
      <c r="H5" s="256"/>
      <c r="I5" s="256"/>
      <c r="J5" s="256"/>
      <c r="K5" s="256"/>
      <c r="L5" s="256"/>
      <c r="M5" s="256"/>
      <c r="N5" s="256"/>
      <c r="Q5" s="204"/>
      <c r="R5" s="204"/>
      <c r="T5" s="169" t="s">
        <v>240</v>
      </c>
      <c r="U5" s="206"/>
      <c r="V5" s="207"/>
      <c r="W5" s="36" t="str">
        <f>TEXT(U5,"aaa")</f>
        <v>土</v>
      </c>
      <c r="X5" s="37" t="str">
        <f>IF(WEEKDAY(U5,2)&lt;6,IF(Y5="-","ＯＫ","ＮＧ！"),"ＮＧ！")</f>
        <v>ＮＧ！</v>
      </c>
      <c r="Y5" s="208" t="str">
        <f>IF(ISERROR(VLOOKUP(U5,休日設定範囲,2,0)),"-",VLOOKUP(U5,休日設定範囲,2,0))</f>
        <v>-</v>
      </c>
      <c r="Z5" s="208"/>
    </row>
    <row r="6" spans="1:29" ht="20" customHeight="1" thickBot="1">
      <c r="Q6" s="253">
        <f>VLOOKUP(U18,委託印紙,2)</f>
        <v>200</v>
      </c>
      <c r="R6" s="253"/>
      <c r="T6"/>
      <c r="U6"/>
      <c r="V6"/>
      <c r="W6"/>
      <c r="X6"/>
      <c r="Y6"/>
      <c r="Z6"/>
    </row>
    <row r="7" spans="1:29" ht="20" customHeight="1" thickTop="1">
      <c r="A7" s="68" t="s">
        <v>20</v>
      </c>
      <c r="G7" s="210" t="str">
        <f>IF(U7=0,"",DBCS(LEFT(U7,6))&amp;ASC(MID(U7,7,30)))</f>
        <v>令和●年度　国補道改 第1-1分2001号</v>
      </c>
      <c r="H7" s="210"/>
      <c r="I7" s="210"/>
      <c r="J7" s="210"/>
      <c r="K7" s="210"/>
      <c r="L7" s="210"/>
      <c r="M7" s="210"/>
      <c r="N7" s="210"/>
      <c r="O7" s="210"/>
      <c r="P7" s="210"/>
      <c r="Q7" s="97"/>
      <c r="R7" s="97"/>
      <c r="T7" s="83" t="s">
        <v>216</v>
      </c>
      <c r="U7" s="105" t="s">
        <v>223</v>
      </c>
      <c r="V7" s="106"/>
      <c r="W7" s="106"/>
      <c r="X7" s="106"/>
      <c r="Y7" s="106"/>
      <c r="Z7" s="107"/>
    </row>
    <row r="8" spans="1:29" ht="20" customHeight="1">
      <c r="G8" s="210" t="str">
        <f>IF(U8=0,"",U8)</f>
        <v>一般県道●●線</v>
      </c>
      <c r="H8" s="210"/>
      <c r="I8" s="210"/>
      <c r="J8" s="210"/>
      <c r="K8" s="210"/>
      <c r="L8" s="210"/>
      <c r="M8" s="210"/>
      <c r="N8" s="210"/>
      <c r="O8" s="210"/>
      <c r="P8" s="210"/>
      <c r="Q8" s="210"/>
      <c r="R8" s="210"/>
      <c r="T8" s="83" t="s">
        <v>217</v>
      </c>
      <c r="U8" s="108" t="s">
        <v>211</v>
      </c>
      <c r="V8" s="109"/>
      <c r="W8" s="109"/>
      <c r="X8" s="109"/>
      <c r="Y8" s="109"/>
      <c r="Z8" s="110"/>
    </row>
    <row r="9" spans="1:29" ht="20" customHeight="1" thickBot="1">
      <c r="G9" s="210" t="str">
        <f>IF(U9=0,"",U9)</f>
        <v>道路改良（詳細設計）業務委託</v>
      </c>
      <c r="H9" s="210"/>
      <c r="I9" s="210"/>
      <c r="J9" s="210"/>
      <c r="K9" s="210"/>
      <c r="L9" s="210"/>
      <c r="M9" s="210"/>
      <c r="N9" s="210"/>
      <c r="O9" s="210"/>
      <c r="P9" s="210"/>
      <c r="Q9" s="210"/>
      <c r="R9" s="210"/>
      <c r="T9" s="99" t="s">
        <v>210</v>
      </c>
      <c r="U9" s="111" t="s">
        <v>222</v>
      </c>
      <c r="V9" s="112"/>
      <c r="W9" s="112"/>
      <c r="X9" s="112"/>
      <c r="Y9" s="112"/>
      <c r="Z9" s="113"/>
    </row>
    <row r="10" spans="1:29" ht="14" customHeight="1" thickTop="1" thickBot="1">
      <c r="G10" s="63"/>
      <c r="H10" s="63"/>
      <c r="I10" s="63"/>
      <c r="J10" s="63"/>
      <c r="K10" s="63"/>
      <c r="L10" s="63"/>
      <c r="M10" s="63"/>
      <c r="N10" s="63"/>
      <c r="O10" s="63"/>
      <c r="P10" s="63"/>
      <c r="Q10" s="63"/>
      <c r="R10" s="63"/>
      <c r="T10" s="82"/>
      <c r="U10" s="82"/>
      <c r="V10" s="82"/>
      <c r="W10" s="82"/>
      <c r="X10" s="82"/>
      <c r="Y10" s="82"/>
      <c r="Z10" s="82"/>
    </row>
    <row r="11" spans="1:29" ht="20" customHeight="1" thickTop="1">
      <c r="A11" s="68" t="s">
        <v>36</v>
      </c>
      <c r="G11" s="63" t="s">
        <v>113</v>
      </c>
      <c r="H11" s="210" t="str">
        <f>U11</f>
        <v>●●市●●町　地内</v>
      </c>
      <c r="I11" s="210"/>
      <c r="J11" s="210"/>
      <c r="K11" s="210"/>
      <c r="L11" s="210"/>
      <c r="M11" s="210"/>
      <c r="N11" s="210"/>
      <c r="O11" s="210"/>
      <c r="P11" s="210"/>
      <c r="Q11" s="210"/>
      <c r="R11" s="210"/>
      <c r="T11" s="83" t="s">
        <v>213</v>
      </c>
      <c r="U11" s="114" t="s">
        <v>207</v>
      </c>
      <c r="V11" s="115"/>
      <c r="W11" s="115"/>
      <c r="X11" s="116"/>
      <c r="Y11" s="82"/>
      <c r="Z11" s="82"/>
    </row>
    <row r="12" spans="1:29" ht="20.149999999999999" customHeight="1" thickBot="1">
      <c r="G12" s="63" t="s">
        <v>114</v>
      </c>
      <c r="H12" s="211" t="str">
        <f>IF(U12=0,"",U12)</f>
        <v/>
      </c>
      <c r="I12" s="211"/>
      <c r="J12" s="211"/>
      <c r="K12" s="211"/>
      <c r="L12" s="211"/>
      <c r="M12" s="211"/>
      <c r="N12" s="211"/>
      <c r="O12" s="211"/>
      <c r="P12" s="211"/>
      <c r="Q12" s="211"/>
      <c r="R12" s="211"/>
      <c r="T12" s="83" t="s">
        <v>204</v>
      </c>
      <c r="U12" s="117"/>
      <c r="V12" s="118"/>
      <c r="W12" s="118"/>
      <c r="X12" s="119"/>
      <c r="Y12" s="86"/>
    </row>
    <row r="13" spans="1:29" ht="14" customHeight="1" thickTop="1" thickBot="1">
      <c r="Z13" s="120" t="str">
        <f>"※祝日設定：令和"&amp;DBCS(holiday!$B$148)&amp;"年度末まで"</f>
        <v>※祝日設定：令和９年度末まで</v>
      </c>
    </row>
    <row r="14" spans="1:29" ht="20" customHeight="1" thickTop="1" thickBot="1">
      <c r="A14" s="259" t="s">
        <v>21</v>
      </c>
      <c r="B14" s="259"/>
      <c r="C14" s="259"/>
      <c r="D14" s="259"/>
      <c r="E14" s="259"/>
      <c r="G14" s="68" t="s">
        <v>4</v>
      </c>
      <c r="I14" s="214">
        <f>U14</f>
        <v>45481</v>
      </c>
      <c r="J14" s="214"/>
      <c r="K14" s="214"/>
      <c r="L14" s="214"/>
      <c r="P14" s="73"/>
      <c r="Q14" s="73"/>
      <c r="T14" s="35" t="s">
        <v>85</v>
      </c>
      <c r="U14" s="254">
        <v>45481</v>
      </c>
      <c r="V14" s="255"/>
      <c r="W14" s="36" t="str">
        <f>TEXT(U14,"aaa")</f>
        <v>月</v>
      </c>
      <c r="X14" s="37" t="str">
        <f>IF(WEEKDAY(U14,2)&lt;6,IF(Y14="-","ＯＫ","ＮＧ！"),"ＮＧ！")</f>
        <v>ＯＫ</v>
      </c>
      <c r="Y14" s="208" t="str">
        <f>IF(ISERROR(VLOOKUP(U14,休日設定範囲,2,0)),"-",VLOOKUP(U14,休日設定範囲,2,0))</f>
        <v>-</v>
      </c>
      <c r="Z14" s="208"/>
      <c r="AA14" s="263" t="s">
        <v>212</v>
      </c>
      <c r="AB14" s="263"/>
      <c r="AC14" s="263"/>
    </row>
    <row r="15" spans="1:29" ht="10" customHeight="1" thickTop="1" thickBot="1">
      <c r="A15" s="259"/>
      <c r="B15" s="259"/>
      <c r="C15" s="259"/>
      <c r="D15" s="259"/>
      <c r="E15" s="259"/>
      <c r="AA15" s="231"/>
      <c r="AB15" s="231"/>
      <c r="AC15" s="231"/>
    </row>
    <row r="16" spans="1:29" ht="20" customHeight="1" thickTop="1" thickBot="1">
      <c r="A16" s="259"/>
      <c r="B16" s="259"/>
      <c r="C16" s="259"/>
      <c r="D16" s="259"/>
      <c r="E16" s="259"/>
      <c r="G16" s="68" t="s">
        <v>5</v>
      </c>
      <c r="I16" s="214">
        <f>U16</f>
        <v>45813</v>
      </c>
      <c r="J16" s="214"/>
      <c r="K16" s="214"/>
      <c r="L16" s="214"/>
      <c r="T16" s="35" t="s">
        <v>86</v>
      </c>
      <c r="U16" s="254">
        <v>45813</v>
      </c>
      <c r="V16" s="255"/>
      <c r="W16" s="36" t="str">
        <f>TEXT(U16,"aaa")</f>
        <v>木</v>
      </c>
      <c r="X16" s="37" t="str">
        <f>IF(WEEKDAY(U16,2)&lt;6,IF(Y16="-","ＯＫ","ＮＧ！"),"ＮＧ！")</f>
        <v>ＯＫ</v>
      </c>
      <c r="Y16" s="208" t="str">
        <f>IF(ISERROR(VLOOKUP(U16,休日設定範囲,2,0)),"-",VLOOKUP(U16,休日設定範囲,2,0))</f>
        <v>-</v>
      </c>
      <c r="Z16" s="208"/>
      <c r="AA16" s="231"/>
      <c r="AB16" s="231"/>
      <c r="AC16" s="231"/>
    </row>
    <row r="17" spans="1:28" ht="14" customHeight="1" thickTop="1" thickBot="1"/>
    <row r="18" spans="1:28" ht="20" customHeight="1" thickTop="1" thickBot="1">
      <c r="A18" s="68" t="s">
        <v>22</v>
      </c>
      <c r="G18" s="223">
        <f>IF((L19+L20)=U20,U20,"内訳金額相違")</f>
        <v>0</v>
      </c>
      <c r="H18" s="223"/>
      <c r="I18" s="223"/>
      <c r="J18" s="223"/>
      <c r="K18" s="223"/>
      <c r="L18" s="68" t="s">
        <v>6</v>
      </c>
      <c r="T18" s="83" t="s">
        <v>16</v>
      </c>
      <c r="U18" s="100"/>
    </row>
    <row r="19" spans="1:28" ht="20" customHeight="1" thickTop="1">
      <c r="I19" s="257">
        <f>T21</f>
        <v>6</v>
      </c>
      <c r="J19" s="257"/>
      <c r="K19" s="257"/>
      <c r="L19" s="258">
        <f>U21</f>
        <v>0</v>
      </c>
      <c r="M19" s="258"/>
      <c r="N19" s="258"/>
      <c r="O19" s="68" t="s">
        <v>11</v>
      </c>
      <c r="T19" s="83" t="s">
        <v>24</v>
      </c>
      <c r="U19" s="40">
        <f>U18*0.1</f>
        <v>0</v>
      </c>
    </row>
    <row r="20" spans="1:28" ht="20" customHeight="1" thickBot="1">
      <c r="I20" s="257">
        <f>I19+1</f>
        <v>7</v>
      </c>
      <c r="J20" s="257"/>
      <c r="K20" s="257"/>
      <c r="L20" s="258">
        <f>U22</f>
        <v>0</v>
      </c>
      <c r="M20" s="258"/>
      <c r="N20" s="258"/>
      <c r="O20" s="68" t="s">
        <v>11</v>
      </c>
      <c r="T20" s="83" t="s">
        <v>17</v>
      </c>
      <c r="U20" s="41">
        <f>U18+U19</f>
        <v>0</v>
      </c>
    </row>
    <row r="21" spans="1:28" ht="20" customHeight="1" thickTop="1" thickBot="1">
      <c r="B21" s="74" t="s">
        <v>2</v>
      </c>
      <c r="T21" s="164">
        <f>YEAR(EDATE(U14,-3))-2018</f>
        <v>6</v>
      </c>
      <c r="U21" s="100"/>
      <c r="V21"/>
    </row>
    <row r="22" spans="1:28" ht="20" customHeight="1" thickTop="1">
      <c r="G22" s="261">
        <f>U19</f>
        <v>0</v>
      </c>
      <c r="H22" s="261"/>
      <c r="I22" s="261"/>
      <c r="J22" s="261"/>
      <c r="K22" s="261"/>
      <c r="L22" s="68" t="s">
        <v>6</v>
      </c>
      <c r="T22" s="43">
        <f>T21+1</f>
        <v>7</v>
      </c>
      <c r="U22" s="41">
        <f>ABS(U20-U21)</f>
        <v>0</v>
      </c>
      <c r="V22" s="82"/>
    </row>
    <row r="23" spans="1:28" ht="14" customHeight="1" thickBot="1">
      <c r="G23" s="75"/>
      <c r="H23" s="75"/>
      <c r="I23" s="75"/>
    </row>
    <row r="24" spans="1:28" ht="20" customHeight="1" thickTop="1" thickBot="1">
      <c r="A24" s="68" t="s">
        <v>23</v>
      </c>
      <c r="G24" s="68" t="s">
        <v>33</v>
      </c>
      <c r="J24" s="262" t="str">
        <f>IF(ISBLANK(U24),"※右の入力欄で選択！",IF(U24=0,0,L25+L26))</f>
        <v>※右の入力欄で選択！</v>
      </c>
      <c r="K24" s="262"/>
      <c r="L24" s="262"/>
      <c r="M24" s="262"/>
      <c r="N24" s="68" t="s">
        <v>6</v>
      </c>
      <c r="T24" s="38" t="s">
        <v>123</v>
      </c>
      <c r="U24" s="51"/>
      <c r="V24" s="34" t="s">
        <v>180</v>
      </c>
      <c r="Y24" s="231" t="s">
        <v>252</v>
      </c>
      <c r="Z24" s="231"/>
      <c r="AA24" s="231"/>
      <c r="AB24" s="231"/>
    </row>
    <row r="25" spans="1:28" ht="20" customHeight="1" thickTop="1">
      <c r="I25" s="257">
        <f>T21</f>
        <v>6</v>
      </c>
      <c r="J25" s="257"/>
      <c r="K25" s="257"/>
      <c r="L25" s="260">
        <f>IF($U$24=1,IF(U26&gt;W26,"上限額超過！",U26),0)</f>
        <v>0</v>
      </c>
      <c r="M25" s="260"/>
      <c r="N25" s="260"/>
      <c r="O25" s="68" t="s">
        <v>11</v>
      </c>
      <c r="T25" s="69" t="s">
        <v>119</v>
      </c>
      <c r="U25" s="40">
        <f>U26+U27</f>
        <v>0</v>
      </c>
      <c r="V25" s="45" t="s">
        <v>116</v>
      </c>
      <c r="W25" s="228">
        <f>W26+W27</f>
        <v>0</v>
      </c>
      <c r="X25" s="228"/>
      <c r="Y25" s="231"/>
      <c r="Z25" s="231"/>
      <c r="AA25" s="231"/>
      <c r="AB25" s="231"/>
    </row>
    <row r="26" spans="1:28" ht="20" customHeight="1">
      <c r="I26" s="257">
        <f>I25+1</f>
        <v>7</v>
      </c>
      <c r="J26" s="257"/>
      <c r="K26" s="257"/>
      <c r="L26" s="260">
        <f>IF($U$24=1,IF(U27&gt;W27,"上限額超過！",U27),0)</f>
        <v>0</v>
      </c>
      <c r="M26" s="260"/>
      <c r="N26" s="260"/>
      <c r="O26" s="68" t="s">
        <v>11</v>
      </c>
      <c r="T26" s="69" t="s">
        <v>120</v>
      </c>
      <c r="U26" s="70">
        <f>IF(U21&lt;参照!G18,0,ROUNDDOWN(U21*0.3,-4))</f>
        <v>0</v>
      </c>
      <c r="V26" s="38" t="s">
        <v>120</v>
      </c>
      <c r="W26" s="228">
        <f>IF(U21&lt;参照!G18,0,INT(U21*0.3))</f>
        <v>0</v>
      </c>
      <c r="X26" s="228"/>
      <c r="Y26" s="231"/>
      <c r="Z26" s="231"/>
      <c r="AA26" s="231"/>
      <c r="AB26" s="231"/>
    </row>
    <row r="27" spans="1:28" ht="14" customHeight="1" thickBot="1">
      <c r="T27" s="69" t="s">
        <v>121</v>
      </c>
      <c r="U27" s="72">
        <f>IF(U22&lt;参照!G18,0,ROUNDDOWN(U22*0.3,-4))</f>
        <v>0</v>
      </c>
      <c r="V27" s="38" t="s">
        <v>121</v>
      </c>
      <c r="W27" s="228">
        <f>IF(U22&lt;参照!G18,0,INT(U22*0.3))</f>
        <v>0</v>
      </c>
      <c r="X27" s="228"/>
      <c r="Y27" s="231"/>
      <c r="Z27" s="231"/>
      <c r="AA27" s="231"/>
      <c r="AB27" s="231"/>
    </row>
    <row r="28" spans="1:28" ht="20" customHeight="1" thickTop="1" thickBot="1">
      <c r="G28" s="68" t="s">
        <v>9</v>
      </c>
      <c r="J28" s="264" t="str">
        <f>IF(ISBLANK(U28),"※右の入力欄で選択！",IF(U28=1,VLOOKUP(U20,部分払,2),"－ "))</f>
        <v>※右の入力欄で選択！</v>
      </c>
      <c r="K28" s="264"/>
      <c r="L28" s="264"/>
      <c r="M28" s="68" t="s">
        <v>12</v>
      </c>
      <c r="T28" s="38" t="s">
        <v>178</v>
      </c>
      <c r="U28" s="51"/>
      <c r="V28" s="34" t="s">
        <v>180</v>
      </c>
    </row>
    <row r="29" spans="1:28" ht="20" customHeight="1" thickTop="1"/>
    <row r="30" spans="1:28" ht="20" customHeight="1">
      <c r="A30" s="68" t="s">
        <v>10</v>
      </c>
      <c r="G30" s="232" t="str">
        <f>IF(U30=0,"免　除",U30)</f>
        <v>免　除</v>
      </c>
      <c r="H30" s="232"/>
      <c r="I30" s="232"/>
      <c r="J30" s="232"/>
      <c r="K30" s="232"/>
      <c r="L30" s="65" t="str">
        <f>IF(U30=0,"","－")</f>
        <v/>
      </c>
      <c r="T30" s="68" t="s">
        <v>103</v>
      </c>
      <c r="U30" s="70">
        <f>IF(U20&lt;参照!G22,0,ROUNDUP(U20*0.1,0))</f>
        <v>0</v>
      </c>
      <c r="V30" s="233" t="s">
        <v>182</v>
      </c>
      <c r="W30" s="233"/>
      <c r="X30" s="233"/>
      <c r="Y30" s="233"/>
      <c r="Z30" s="233"/>
    </row>
    <row r="31" spans="1:28" ht="14" customHeight="1">
      <c r="P31" s="76"/>
      <c r="Q31" s="76"/>
      <c r="R31" s="76"/>
      <c r="V31" s="233"/>
      <c r="W31" s="233"/>
      <c r="X31" s="233"/>
      <c r="Y31" s="233"/>
      <c r="Z31" s="233"/>
    </row>
    <row r="32" spans="1:28" ht="45" customHeight="1">
      <c r="A32" s="265" t="s">
        <v>179</v>
      </c>
      <c r="B32" s="265"/>
      <c r="C32" s="265"/>
      <c r="D32" s="265"/>
      <c r="E32" s="265"/>
      <c r="F32" s="265"/>
      <c r="G32" s="265"/>
      <c r="H32" s="265"/>
      <c r="I32" s="265"/>
      <c r="J32" s="265"/>
      <c r="K32" s="265"/>
      <c r="L32" s="265"/>
      <c r="M32" s="265"/>
      <c r="N32" s="265"/>
      <c r="O32" s="265"/>
      <c r="P32" s="265"/>
      <c r="Q32" s="265"/>
      <c r="R32" s="265"/>
      <c r="V32" s="233"/>
      <c r="W32" s="233"/>
      <c r="X32" s="233"/>
      <c r="Y32" s="233"/>
      <c r="Z32" s="233"/>
    </row>
    <row r="33" spans="1:26" customFormat="1" ht="45" customHeight="1">
      <c r="A33" s="266" t="str">
        <f>"　本契約の証として書面の場合は本書"&amp;DBCS(U33)&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33" s="266"/>
      <c r="C33" s="266"/>
      <c r="D33" s="266"/>
      <c r="E33" s="266"/>
      <c r="F33" s="266"/>
      <c r="G33" s="266"/>
      <c r="H33" s="266"/>
      <c r="I33" s="266"/>
      <c r="J33" s="266"/>
      <c r="K33" s="266"/>
      <c r="L33" s="266"/>
      <c r="M33" s="266"/>
      <c r="N33" s="266"/>
      <c r="O33" s="266"/>
      <c r="P33" s="266"/>
      <c r="Q33" s="266"/>
      <c r="R33" s="266"/>
      <c r="T33" s="165" t="s">
        <v>125</v>
      </c>
      <c r="U33" s="166">
        <v>2</v>
      </c>
      <c r="V33" s="168"/>
      <c r="W33" s="168"/>
      <c r="X33" s="168"/>
      <c r="Y33" s="168"/>
      <c r="Z33" s="168"/>
    </row>
    <row r="34" spans="1:26" ht="14" customHeight="1">
      <c r="A34" s="65"/>
      <c r="B34" s="65"/>
      <c r="C34" s="65"/>
      <c r="D34" s="65"/>
      <c r="E34" s="65"/>
      <c r="F34" s="65"/>
      <c r="G34" s="65"/>
      <c r="H34" s="65"/>
      <c r="I34" s="65"/>
      <c r="J34" s="65"/>
      <c r="K34" s="65"/>
      <c r="L34" s="65"/>
      <c r="M34" s="65"/>
      <c r="N34" s="65"/>
      <c r="O34" s="65"/>
      <c r="P34" s="50"/>
      <c r="Q34" s="50"/>
      <c r="R34" s="50"/>
    </row>
    <row r="35" spans="1:26" ht="20" customHeight="1">
      <c r="A35" s="65"/>
      <c r="B35" s="214">
        <f>IF(U5=0,U14,U5)</f>
        <v>45481</v>
      </c>
      <c r="C35" s="214"/>
      <c r="D35" s="214"/>
      <c r="E35" s="214"/>
      <c r="F35" s="65"/>
      <c r="G35" s="65"/>
      <c r="H35" s="65"/>
      <c r="I35" s="65"/>
      <c r="J35" s="65"/>
      <c r="K35" s="65"/>
      <c r="L35" s="65"/>
      <c r="M35" s="65"/>
      <c r="N35" s="65"/>
      <c r="O35" s="65"/>
      <c r="P35" s="50"/>
      <c r="Q35" s="50"/>
      <c r="R35" s="50"/>
    </row>
    <row r="36" spans="1:26" ht="14" customHeight="1">
      <c r="A36" s="65"/>
      <c r="B36" s="65"/>
      <c r="C36" s="65"/>
      <c r="D36" s="65"/>
      <c r="E36" s="65"/>
      <c r="F36" s="65"/>
      <c r="G36" s="65"/>
      <c r="H36" s="65"/>
      <c r="I36" s="65"/>
      <c r="J36" s="65"/>
      <c r="K36" s="65"/>
      <c r="L36" s="65"/>
      <c r="M36" s="65"/>
      <c r="N36" s="65"/>
      <c r="O36" s="65"/>
      <c r="P36" s="50"/>
      <c r="Q36" s="50"/>
      <c r="R36" s="50"/>
    </row>
    <row r="37" spans="1:26" ht="20" customHeight="1">
      <c r="A37" s="65"/>
      <c r="B37" s="65"/>
      <c r="C37" s="65" t="s">
        <v>126</v>
      </c>
      <c r="D37" s="65"/>
      <c r="E37" s="65"/>
      <c r="F37" s="65"/>
      <c r="G37" s="65"/>
      <c r="H37" s="65"/>
      <c r="I37" s="65" t="s">
        <v>127</v>
      </c>
      <c r="J37" s="65"/>
      <c r="K37" s="65"/>
      <c r="L37" s="65"/>
      <c r="M37" s="65"/>
      <c r="N37" s="65"/>
      <c r="O37" s="65"/>
      <c r="P37" s="50"/>
      <c r="Q37" s="50"/>
      <c r="R37" s="50"/>
    </row>
    <row r="38" spans="1:26" ht="20" customHeight="1">
      <c r="A38" s="65"/>
      <c r="B38" s="65"/>
      <c r="C38" s="65"/>
      <c r="D38" s="65"/>
      <c r="E38" s="65"/>
      <c r="F38" s="65"/>
      <c r="G38" s="65"/>
      <c r="H38" s="65"/>
      <c r="I38" s="65" t="s">
        <v>128</v>
      </c>
      <c r="K38" s="65"/>
      <c r="L38" s="65"/>
      <c r="M38" s="65"/>
      <c r="N38" s="65"/>
      <c r="O38" s="65"/>
      <c r="P38" s="50"/>
      <c r="Q38" s="50"/>
      <c r="R38" s="50"/>
    </row>
    <row r="39" spans="1:26" ht="20" customHeight="1">
      <c r="A39" s="65"/>
      <c r="B39" s="65"/>
      <c r="C39" s="65"/>
      <c r="D39" s="65"/>
      <c r="E39" s="65"/>
      <c r="F39" s="65"/>
      <c r="G39" s="65"/>
      <c r="H39" s="65"/>
      <c r="I39" s="85" t="str">
        <f>"三重県知事　"&amp;U39</f>
        <v>三重県知事　一　見　勝　之</v>
      </c>
      <c r="J39" s="82"/>
      <c r="K39" s="85"/>
      <c r="L39" s="85"/>
      <c r="M39" s="85"/>
      <c r="N39" s="85"/>
      <c r="O39" s="85"/>
      <c r="P39" s="50"/>
      <c r="Q39" s="50"/>
      <c r="R39" s="50"/>
      <c r="S39" s="82"/>
      <c r="T39" s="83" t="s">
        <v>214</v>
      </c>
      <c r="U39" s="240" t="s">
        <v>215</v>
      </c>
      <c r="V39" s="241"/>
    </row>
    <row r="40" spans="1:26" ht="10" customHeight="1">
      <c r="A40" s="65"/>
      <c r="B40" s="65"/>
      <c r="C40" s="65"/>
      <c r="D40" s="65"/>
      <c r="E40" s="65"/>
      <c r="F40" s="65"/>
      <c r="G40" s="65"/>
      <c r="H40" s="65"/>
      <c r="I40" s="65"/>
      <c r="J40" s="65"/>
      <c r="K40" s="65"/>
      <c r="L40" s="65"/>
      <c r="M40" s="65"/>
      <c r="N40" s="65"/>
      <c r="O40" s="65"/>
      <c r="P40" s="50"/>
      <c r="Q40" s="50"/>
      <c r="R40" s="50"/>
    </row>
    <row r="41" spans="1:26" ht="20" customHeight="1">
      <c r="A41" s="65"/>
      <c r="B41" s="65"/>
      <c r="C41" s="65" t="s">
        <v>129</v>
      </c>
      <c r="D41" s="65"/>
      <c r="E41" s="65" t="s">
        <v>132</v>
      </c>
      <c r="F41" s="65"/>
      <c r="G41" s="65"/>
      <c r="H41" s="65"/>
      <c r="I41" s="242"/>
      <c r="J41" s="242"/>
      <c r="K41" s="242"/>
      <c r="L41" s="242"/>
      <c r="M41" s="242"/>
      <c r="N41" s="242"/>
      <c r="O41" s="242"/>
      <c r="P41" s="242"/>
      <c r="Q41" s="242"/>
      <c r="R41" s="50"/>
      <c r="T41" s="57" t="s">
        <v>155</v>
      </c>
      <c r="U41" s="55"/>
      <c r="V41" s="55"/>
    </row>
    <row r="42" spans="1:26" ht="20" customHeight="1">
      <c r="A42" s="65"/>
      <c r="B42" s="65"/>
      <c r="C42" s="65"/>
      <c r="D42" s="65"/>
      <c r="E42" s="65" t="s">
        <v>130</v>
      </c>
      <c r="F42" s="65"/>
      <c r="G42" s="65"/>
      <c r="H42" s="65"/>
      <c r="I42" s="242"/>
      <c r="J42" s="242"/>
      <c r="K42" s="242"/>
      <c r="L42" s="242"/>
      <c r="M42" s="242"/>
      <c r="N42" s="242"/>
      <c r="O42" s="242"/>
      <c r="P42" s="242"/>
      <c r="Q42" s="242"/>
      <c r="R42" s="65"/>
      <c r="V42" s="56"/>
    </row>
    <row r="43" spans="1:26" ht="20" customHeight="1">
      <c r="A43" s="65"/>
      <c r="B43" s="65"/>
      <c r="C43" s="65"/>
      <c r="D43" s="65"/>
      <c r="E43" s="65" t="s">
        <v>131</v>
      </c>
      <c r="F43" s="65"/>
      <c r="G43" s="65"/>
      <c r="H43" s="65"/>
      <c r="I43" s="242"/>
      <c r="J43" s="242"/>
      <c r="K43" s="242"/>
      <c r="L43" s="242"/>
      <c r="M43" s="242"/>
      <c r="N43" s="242"/>
      <c r="O43" s="242"/>
      <c r="P43" s="242"/>
      <c r="Q43" s="242"/>
      <c r="R43" s="65"/>
    </row>
    <row r="44" spans="1:26" ht="20" customHeight="1">
      <c r="A44" s="65"/>
      <c r="B44" s="65"/>
      <c r="C44" s="65"/>
      <c r="D44" s="65"/>
      <c r="E44" s="65"/>
      <c r="F44" s="65"/>
      <c r="G44" s="65"/>
      <c r="H44" s="65"/>
      <c r="I44" s="65"/>
      <c r="J44" s="65"/>
      <c r="K44" s="65"/>
      <c r="L44" s="65"/>
      <c r="M44" s="65"/>
      <c r="N44" s="65"/>
      <c r="O44" s="65"/>
      <c r="P44" s="65"/>
      <c r="Q44" s="65"/>
      <c r="R44" s="176" t="s">
        <v>247</v>
      </c>
      <c r="T44" s="56"/>
      <c r="U44" s="56"/>
      <c r="V44" s="56"/>
    </row>
    <row r="45" spans="1:26" ht="20" customHeight="1">
      <c r="Q45" s="123"/>
      <c r="R45" s="175" t="s">
        <v>254</v>
      </c>
    </row>
  </sheetData>
  <sheetProtection sheet="1" objects="1" scenarios="1"/>
  <mergeCells count="43">
    <mergeCell ref="AA14:AC16"/>
    <mergeCell ref="Q6:R6"/>
    <mergeCell ref="I43:Q43"/>
    <mergeCell ref="V30:Z32"/>
    <mergeCell ref="J28:L28"/>
    <mergeCell ref="G30:K30"/>
    <mergeCell ref="A32:R32"/>
    <mergeCell ref="A33:R33"/>
    <mergeCell ref="B35:E35"/>
    <mergeCell ref="I41:Q41"/>
    <mergeCell ref="I42:Q42"/>
    <mergeCell ref="U39:V39"/>
    <mergeCell ref="W25:X25"/>
    <mergeCell ref="W27:X27"/>
    <mergeCell ref="Y24:AB27"/>
    <mergeCell ref="Y14:Z14"/>
    <mergeCell ref="U16:V16"/>
    <mergeCell ref="Y16:Z16"/>
    <mergeCell ref="L26:N26"/>
    <mergeCell ref="I25:K25"/>
    <mergeCell ref="G22:K22"/>
    <mergeCell ref="L25:N25"/>
    <mergeCell ref="I26:K26"/>
    <mergeCell ref="J24:M24"/>
    <mergeCell ref="L19:N19"/>
    <mergeCell ref="I19:K19"/>
    <mergeCell ref="W26:X26"/>
    <mergeCell ref="Y5:Z5"/>
    <mergeCell ref="U14:V14"/>
    <mergeCell ref="D5:N5"/>
    <mergeCell ref="I20:K20"/>
    <mergeCell ref="L20:N20"/>
    <mergeCell ref="A14:E16"/>
    <mergeCell ref="I16:L16"/>
    <mergeCell ref="I14:L14"/>
    <mergeCell ref="H12:R12"/>
    <mergeCell ref="G18:K18"/>
    <mergeCell ref="G7:P7"/>
    <mergeCell ref="Q4:R5"/>
    <mergeCell ref="G8:R8"/>
    <mergeCell ref="G9:R9"/>
    <mergeCell ref="H11:R11"/>
    <mergeCell ref="U5:V5"/>
  </mergeCells>
  <phoneticPr fontId="7"/>
  <conditionalFormatting sqref="I41:Q43">
    <cfRule type="expression" dxfId="21" priority="6">
      <formula>ISBLANK($I$41)</formula>
    </cfRule>
  </conditionalFormatting>
  <conditionalFormatting sqref="J28">
    <cfRule type="expression" dxfId="20" priority="4">
      <formula>ISBLANK($U$28)</formula>
    </cfRule>
  </conditionalFormatting>
  <conditionalFormatting sqref="J24:M24">
    <cfRule type="expression" dxfId="19" priority="5">
      <formula>ISBLANK($U$24)</formula>
    </cfRule>
  </conditionalFormatting>
  <conditionalFormatting sqref="X5">
    <cfRule type="expression" dxfId="18" priority="1">
      <formula>$X$13="ＮＧ！"</formula>
    </cfRule>
  </conditionalFormatting>
  <conditionalFormatting sqref="X14">
    <cfRule type="expression" dxfId="17" priority="3">
      <formula>$X$13="ＮＧ！"</formula>
    </cfRule>
  </conditionalFormatting>
  <conditionalFormatting sqref="X16">
    <cfRule type="expression" dxfId="16" priority="2">
      <formula>$X$14="ＮＧ！"</formula>
    </cfRule>
  </conditionalFormatting>
  <dataValidations count="5">
    <dataValidation imeMode="off" allowBlank="1" showInputMessage="1" showErrorMessage="1" sqref="U6 U33 U30 T21 U26:U27 U39 X6" xr:uid="{00000000-0002-0000-0200-000000000000}"/>
    <dataValidation imeMode="hiragana" allowBlank="1" showInputMessage="1" showErrorMessage="1" sqref="I41:Q43 U11:X12 U7:U9" xr:uid="{00000000-0002-0000-0200-000001000000}"/>
    <dataValidation type="list" imeMode="off" allowBlank="1" showInputMessage="1" showErrorMessage="1" error="［１］または［０］を入力してください" prompt="［１］または_x000a_［０］を入力" sqref="U24 U28" xr:uid="{00000000-0002-0000-0200-000002000000}">
      <formula1>"1,0"</formula1>
    </dataValidation>
    <dataValidation imeMode="off" allowBlank="1" showInputMessage="1" showErrorMessage="1" prompt="応札額_x000a_（税抜き）を入力" sqref="U18" xr:uid="{00000000-0002-0000-0200-000004000000}"/>
    <dataValidation imeMode="off" allowBlank="1" showInputMessage="1" showErrorMessage="1" prompt="初年度の年割額_x000a_（税込）を入力" sqref="U21" xr:uid="{00000000-0002-0000-0200-000005000000}"/>
  </dataValidations>
  <pageMargins left="0.78740157480314965" right="0" top="0.39370078740157483" bottom="0" header="0" footer="0"/>
  <pageSetup paperSize="9" orientation="portrait" horizontalDpi="4294967294"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AD45"/>
  <sheetViews>
    <sheetView defaultGridColor="0" colorId="55" workbookViewId="0"/>
  </sheetViews>
  <sheetFormatPr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6640625" style="68"/>
  </cols>
  <sheetData>
    <row r="1" spans="1:30" customFormat="1"/>
    <row r="2" spans="1:30" customFormat="1"/>
    <row r="3" spans="1:30" ht="20" customHeight="1">
      <c r="A3" s="82" t="s">
        <v>18</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row>
    <row r="4" spans="1:30" ht="20" customHeight="1">
      <c r="A4" s="82"/>
      <c r="B4" s="82"/>
      <c r="C4" s="82"/>
      <c r="D4" s="82"/>
      <c r="E4" s="82"/>
      <c r="F4" s="82"/>
      <c r="G4" s="82"/>
      <c r="H4" s="82"/>
      <c r="I4" s="82"/>
      <c r="J4" s="82"/>
      <c r="K4" s="82"/>
      <c r="L4" s="82"/>
      <c r="M4" s="82"/>
      <c r="N4" s="82"/>
      <c r="O4" s="82"/>
      <c r="P4" s="82"/>
      <c r="Q4" s="203" t="s">
        <v>230</v>
      </c>
      <c r="R4" s="204"/>
      <c r="S4" s="82"/>
      <c r="T4" s="170" t="s">
        <v>239</v>
      </c>
      <c r="U4"/>
      <c r="V4"/>
      <c r="W4"/>
      <c r="X4"/>
      <c r="Y4"/>
      <c r="Z4"/>
      <c r="AA4" s="82"/>
      <c r="AB4" s="82"/>
      <c r="AC4" s="82"/>
      <c r="AD4" s="82"/>
    </row>
    <row r="5" spans="1:30" ht="20" customHeight="1">
      <c r="A5" s="82"/>
      <c r="B5" s="82"/>
      <c r="C5" s="82"/>
      <c r="D5" s="256" t="s">
        <v>19</v>
      </c>
      <c r="E5" s="256"/>
      <c r="F5" s="256"/>
      <c r="G5" s="256"/>
      <c r="H5" s="256"/>
      <c r="I5" s="256"/>
      <c r="J5" s="256"/>
      <c r="K5" s="256"/>
      <c r="L5" s="256"/>
      <c r="M5" s="256"/>
      <c r="N5" s="256"/>
      <c r="O5" s="82"/>
      <c r="P5" s="82"/>
      <c r="Q5" s="204"/>
      <c r="R5" s="204"/>
      <c r="S5" s="82"/>
      <c r="T5" s="169" t="s">
        <v>240</v>
      </c>
      <c r="U5" s="206"/>
      <c r="V5" s="207"/>
      <c r="W5" s="36" t="str">
        <f>TEXT(U5,"aaa")</f>
        <v>土</v>
      </c>
      <c r="X5" s="37" t="str">
        <f>IF(WEEKDAY(U5,2)&lt;6,IF(Y5="-","ＯＫ","ＮＧ！"),"ＮＧ！")</f>
        <v>ＮＧ！</v>
      </c>
      <c r="Y5" s="208" t="str">
        <f>IF(ISERROR(VLOOKUP(U5,休日設定範囲,2,0)),"-",VLOOKUP(U5,休日設定範囲,2,0))</f>
        <v>-</v>
      </c>
      <c r="Z5" s="208"/>
      <c r="AA5" s="82"/>
      <c r="AB5" s="82"/>
      <c r="AC5" s="82"/>
      <c r="AD5" s="82"/>
    </row>
    <row r="6" spans="1:30" ht="20" customHeight="1" thickBot="1">
      <c r="A6" s="82"/>
      <c r="B6" s="82"/>
      <c r="C6" s="82"/>
      <c r="D6" s="82"/>
      <c r="E6" s="82"/>
      <c r="F6" s="82"/>
      <c r="G6" s="82"/>
      <c r="H6" s="82"/>
      <c r="I6" s="82"/>
      <c r="J6" s="82"/>
      <c r="K6" s="82"/>
      <c r="L6" s="82"/>
      <c r="M6" s="82"/>
      <c r="N6" s="82"/>
      <c r="O6" s="82"/>
      <c r="P6" s="82"/>
      <c r="Q6" s="253">
        <f>VLOOKUP(U18,委託印紙,2)</f>
        <v>200</v>
      </c>
      <c r="R6" s="253"/>
      <c r="S6" s="82"/>
      <c r="T6"/>
      <c r="U6"/>
      <c r="V6"/>
      <c r="W6"/>
      <c r="X6"/>
      <c r="Y6"/>
      <c r="Z6"/>
      <c r="AA6" s="82"/>
      <c r="AB6" s="82"/>
      <c r="AC6" s="82"/>
      <c r="AD6" s="82"/>
    </row>
    <row r="7" spans="1:30" ht="20" customHeight="1" thickTop="1">
      <c r="A7" s="82" t="s">
        <v>20</v>
      </c>
      <c r="B7" s="82"/>
      <c r="C7" s="82"/>
      <c r="D7" s="82"/>
      <c r="E7" s="82"/>
      <c r="F7" s="82"/>
      <c r="G7" s="210" t="str">
        <f>IF(U7=0,"",DBCS(LEFT(U7,6))&amp;ASC(MID(U7,7,30)))</f>
        <v>令和●年度　国補道改 第1-1分2001号</v>
      </c>
      <c r="H7" s="210"/>
      <c r="I7" s="210"/>
      <c r="J7" s="210"/>
      <c r="K7" s="210"/>
      <c r="L7" s="210"/>
      <c r="M7" s="210"/>
      <c r="N7" s="210"/>
      <c r="O7" s="210"/>
      <c r="P7" s="210"/>
      <c r="Q7" s="97"/>
      <c r="R7" s="97"/>
      <c r="S7" s="82"/>
      <c r="T7" s="83" t="s">
        <v>216</v>
      </c>
      <c r="U7" s="105" t="s">
        <v>223</v>
      </c>
      <c r="V7" s="106"/>
      <c r="W7" s="106"/>
      <c r="X7" s="106"/>
      <c r="Y7" s="106"/>
      <c r="Z7" s="107"/>
      <c r="AA7" s="82"/>
      <c r="AB7" s="82"/>
      <c r="AC7" s="82"/>
      <c r="AD7" s="82"/>
    </row>
    <row r="8" spans="1:30" ht="20" customHeight="1">
      <c r="A8" s="82"/>
      <c r="B8" s="82"/>
      <c r="C8" s="82"/>
      <c r="D8" s="82"/>
      <c r="E8" s="82"/>
      <c r="F8" s="82"/>
      <c r="G8" s="210" t="str">
        <f>IF(U8=0,"",U8)</f>
        <v>一般県道●●線</v>
      </c>
      <c r="H8" s="210"/>
      <c r="I8" s="210"/>
      <c r="J8" s="210"/>
      <c r="K8" s="210"/>
      <c r="L8" s="210"/>
      <c r="M8" s="210"/>
      <c r="N8" s="210"/>
      <c r="O8" s="210"/>
      <c r="P8" s="210"/>
      <c r="Q8" s="210"/>
      <c r="R8" s="210"/>
      <c r="S8" s="82"/>
      <c r="T8" s="83" t="s">
        <v>217</v>
      </c>
      <c r="U8" s="108" t="s">
        <v>211</v>
      </c>
      <c r="V8" s="109"/>
      <c r="W8" s="109"/>
      <c r="X8" s="109"/>
      <c r="Y8" s="109"/>
      <c r="Z8" s="110"/>
      <c r="AA8" s="82"/>
      <c r="AB8" s="82"/>
      <c r="AC8" s="82"/>
      <c r="AD8" s="82"/>
    </row>
    <row r="9" spans="1:30" ht="20" customHeight="1" thickBot="1">
      <c r="A9" s="82"/>
      <c r="B9" s="82"/>
      <c r="C9" s="82"/>
      <c r="D9" s="82"/>
      <c r="E9" s="82"/>
      <c r="F9" s="82"/>
      <c r="G9" s="210" t="str">
        <f>IF(U9=0,"",U9)</f>
        <v>道路改良（詳細設計）業務委託</v>
      </c>
      <c r="H9" s="210"/>
      <c r="I9" s="210"/>
      <c r="J9" s="210"/>
      <c r="K9" s="210"/>
      <c r="L9" s="210"/>
      <c r="M9" s="210"/>
      <c r="N9" s="210"/>
      <c r="O9" s="210"/>
      <c r="P9" s="210"/>
      <c r="Q9" s="210"/>
      <c r="R9" s="210"/>
      <c r="S9" s="82"/>
      <c r="T9" s="99" t="s">
        <v>210</v>
      </c>
      <c r="U9" s="111" t="s">
        <v>222</v>
      </c>
      <c r="V9" s="112"/>
      <c r="W9" s="112"/>
      <c r="X9" s="112"/>
      <c r="Y9" s="112"/>
      <c r="Z9" s="113"/>
      <c r="AA9" s="82"/>
      <c r="AB9" s="82"/>
      <c r="AC9" s="82"/>
      <c r="AD9" s="82"/>
    </row>
    <row r="10" spans="1:30" ht="20" customHeight="1" thickTop="1" thickBot="1">
      <c r="A10" s="82"/>
      <c r="B10" s="82"/>
      <c r="C10" s="82"/>
      <c r="D10" s="82"/>
      <c r="E10" s="82"/>
      <c r="F10" s="82"/>
      <c r="G10" s="81"/>
      <c r="H10" s="81"/>
      <c r="I10" s="81"/>
      <c r="J10" s="81"/>
      <c r="K10" s="81"/>
      <c r="L10" s="81"/>
      <c r="M10" s="81"/>
      <c r="N10" s="81"/>
      <c r="O10" s="81"/>
      <c r="P10" s="81"/>
      <c r="Q10" s="81"/>
      <c r="R10" s="81"/>
      <c r="S10" s="82"/>
      <c r="T10" s="82"/>
      <c r="U10" s="103"/>
      <c r="V10" s="103"/>
      <c r="W10" s="103"/>
      <c r="X10" s="103"/>
      <c r="Y10" s="103"/>
      <c r="Z10" s="103"/>
      <c r="AA10" s="82"/>
      <c r="AB10" s="82"/>
      <c r="AC10" s="82"/>
      <c r="AD10" s="82"/>
    </row>
    <row r="11" spans="1:30" ht="20" customHeight="1" thickTop="1">
      <c r="A11" s="82" t="s">
        <v>36</v>
      </c>
      <c r="B11" s="82"/>
      <c r="C11" s="82"/>
      <c r="D11" s="82"/>
      <c r="E11" s="82"/>
      <c r="F11" s="82"/>
      <c r="G11" s="81" t="s">
        <v>113</v>
      </c>
      <c r="H11" s="210" t="str">
        <f>U11</f>
        <v>●●市●●町　地内</v>
      </c>
      <c r="I11" s="210"/>
      <c r="J11" s="210"/>
      <c r="K11" s="210"/>
      <c r="L11" s="210"/>
      <c r="M11" s="210"/>
      <c r="N11" s="210"/>
      <c r="O11" s="210"/>
      <c r="P11" s="210"/>
      <c r="Q11" s="210"/>
      <c r="R11" s="210"/>
      <c r="S11" s="82"/>
      <c r="T11" s="83" t="s">
        <v>213</v>
      </c>
      <c r="U11" s="114" t="s">
        <v>207</v>
      </c>
      <c r="V11" s="115"/>
      <c r="W11" s="115"/>
      <c r="X11" s="116"/>
      <c r="Y11" s="103"/>
      <c r="Z11" s="103"/>
      <c r="AA11" s="82"/>
      <c r="AB11" s="82"/>
      <c r="AC11" s="82"/>
      <c r="AD11" s="82"/>
    </row>
    <row r="12" spans="1:30" ht="20" customHeight="1" thickBot="1">
      <c r="A12" s="82"/>
      <c r="B12" s="82"/>
      <c r="C12" s="82"/>
      <c r="D12" s="82"/>
      <c r="E12" s="82"/>
      <c r="F12" s="82"/>
      <c r="G12" s="81" t="s">
        <v>114</v>
      </c>
      <c r="H12" s="211" t="str">
        <f>IF(U12=0,"",U12)</f>
        <v/>
      </c>
      <c r="I12" s="211"/>
      <c r="J12" s="211"/>
      <c r="K12" s="211"/>
      <c r="L12" s="211"/>
      <c r="M12" s="211"/>
      <c r="N12" s="211"/>
      <c r="O12" s="211"/>
      <c r="P12" s="211"/>
      <c r="Q12" s="211"/>
      <c r="R12" s="211"/>
      <c r="S12" s="82"/>
      <c r="T12" s="83" t="s">
        <v>204</v>
      </c>
      <c r="U12" s="117"/>
      <c r="V12" s="118"/>
      <c r="W12" s="118"/>
      <c r="X12" s="119"/>
      <c r="Y12" s="86"/>
      <c r="Z12" s="103"/>
      <c r="AA12" s="82"/>
      <c r="AB12" s="82"/>
      <c r="AC12" s="82"/>
      <c r="AD12" s="82"/>
    </row>
    <row r="13" spans="1:30" ht="20" customHeight="1" thickTop="1" thickBot="1">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120" t="str">
        <f>"※祝日設定：令和"&amp;DBCS(holiday!$B$148)&amp;"年度末まで"</f>
        <v>※祝日設定：令和９年度末まで</v>
      </c>
      <c r="AA13" s="82"/>
      <c r="AB13" s="82"/>
      <c r="AC13" s="82"/>
      <c r="AD13" s="82"/>
    </row>
    <row r="14" spans="1:30" ht="20" customHeight="1" thickTop="1" thickBot="1">
      <c r="A14" s="259" t="s">
        <v>21</v>
      </c>
      <c r="B14" s="259"/>
      <c r="C14" s="259"/>
      <c r="D14" s="259"/>
      <c r="E14" s="259"/>
      <c r="F14" s="82"/>
      <c r="G14" s="82" t="s">
        <v>4</v>
      </c>
      <c r="H14" s="82"/>
      <c r="I14" s="214">
        <f>U14</f>
        <v>45481</v>
      </c>
      <c r="J14" s="214"/>
      <c r="K14" s="214"/>
      <c r="L14" s="214"/>
      <c r="M14" s="82"/>
      <c r="N14" s="82"/>
      <c r="O14" s="82"/>
      <c r="P14" s="73"/>
      <c r="Q14" s="73"/>
      <c r="R14" s="82"/>
      <c r="S14" s="82"/>
      <c r="T14" s="35" t="s">
        <v>85</v>
      </c>
      <c r="U14" s="254">
        <v>45481</v>
      </c>
      <c r="V14" s="255"/>
      <c r="W14" s="36" t="str">
        <f>TEXT(U14,"aaa")</f>
        <v>月</v>
      </c>
      <c r="X14" s="37" t="str">
        <f>IF(WEEKDAY(U14,2)&lt;6,IF(Y14="-","ＯＫ","ＮＧ！"),"ＮＧ！")</f>
        <v>ＯＫ</v>
      </c>
      <c r="Y14" s="208" t="str">
        <f>IF(ISERROR(VLOOKUP(U14,休日設定範囲,2,0)),"-",VLOOKUP(U14,休日設定範囲,2,0))</f>
        <v>-</v>
      </c>
      <c r="Z14" s="208"/>
      <c r="AA14" s="263" t="s">
        <v>212</v>
      </c>
      <c r="AB14" s="263"/>
      <c r="AC14" s="263"/>
      <c r="AD14" s="82"/>
    </row>
    <row r="15" spans="1:30" ht="10" customHeight="1" thickTop="1" thickBot="1">
      <c r="A15" s="259"/>
      <c r="B15" s="259"/>
      <c r="C15" s="259"/>
      <c r="D15" s="259"/>
      <c r="E15" s="259"/>
      <c r="F15" s="82"/>
      <c r="G15" s="82"/>
      <c r="H15" s="82"/>
      <c r="I15" s="82"/>
      <c r="J15" s="82"/>
      <c r="K15" s="82"/>
      <c r="L15" s="82"/>
      <c r="M15" s="82"/>
      <c r="N15" s="82"/>
      <c r="O15" s="82"/>
      <c r="P15" s="82"/>
      <c r="Q15" s="82"/>
      <c r="R15" s="82"/>
      <c r="S15" s="82"/>
      <c r="T15" s="82"/>
      <c r="U15" s="82"/>
      <c r="V15" s="82"/>
      <c r="W15" s="82"/>
      <c r="X15" s="82"/>
      <c r="Y15" s="82"/>
      <c r="Z15" s="82"/>
      <c r="AA15" s="231"/>
      <c r="AB15" s="231"/>
      <c r="AC15" s="231"/>
      <c r="AD15" s="82"/>
    </row>
    <row r="16" spans="1:30" ht="20" customHeight="1" thickTop="1" thickBot="1">
      <c r="A16" s="259"/>
      <c r="B16" s="259"/>
      <c r="C16" s="259"/>
      <c r="D16" s="259"/>
      <c r="E16" s="259"/>
      <c r="F16" s="82"/>
      <c r="G16" s="82" t="s">
        <v>5</v>
      </c>
      <c r="H16" s="82"/>
      <c r="I16" s="214">
        <f>U16</f>
        <v>45735</v>
      </c>
      <c r="J16" s="214"/>
      <c r="K16" s="214"/>
      <c r="L16" s="214"/>
      <c r="M16" s="82"/>
      <c r="N16" s="82"/>
      <c r="O16" s="82"/>
      <c r="P16" s="82"/>
      <c r="Q16" s="82"/>
      <c r="R16" s="82"/>
      <c r="S16" s="82"/>
      <c r="T16" s="35" t="s">
        <v>86</v>
      </c>
      <c r="U16" s="254">
        <v>45735</v>
      </c>
      <c r="V16" s="255"/>
      <c r="W16" s="36" t="str">
        <f>TEXT(U16,"aaa")</f>
        <v>水</v>
      </c>
      <c r="X16" s="37" t="str">
        <f>IF(WEEKDAY(U16,2)&lt;6,IF(Y16="-","ＯＫ","ＮＧ！"),"ＮＧ！")</f>
        <v>ＯＫ</v>
      </c>
      <c r="Y16" s="208" t="str">
        <f>IF(ISERROR(VLOOKUP(U16,休日設定範囲,2,0)),"-",VLOOKUP(U16,休日設定範囲,2,0))</f>
        <v>-</v>
      </c>
      <c r="Z16" s="208"/>
      <c r="AA16" s="231"/>
      <c r="AB16" s="231"/>
      <c r="AC16" s="231"/>
      <c r="AD16" s="82"/>
    </row>
    <row r="17" spans="1:28" ht="20" customHeight="1" thickTop="1" thickBot="1"/>
    <row r="18" spans="1:28" ht="20" customHeight="1" thickTop="1" thickBot="1">
      <c r="A18" s="68" t="s">
        <v>22</v>
      </c>
      <c r="G18" s="223">
        <f>U21</f>
        <v>0</v>
      </c>
      <c r="H18" s="223"/>
      <c r="I18" s="223"/>
      <c r="J18" s="223"/>
      <c r="K18" s="223"/>
      <c r="L18" s="68" t="s">
        <v>6</v>
      </c>
      <c r="T18" s="83" t="s">
        <v>16</v>
      </c>
      <c r="U18" s="100"/>
    </row>
    <row r="19" spans="1:28" ht="20" customHeight="1" thickTop="1">
      <c r="T19" s="83" t="s">
        <v>24</v>
      </c>
      <c r="U19" s="40">
        <f>U18*0.1</f>
        <v>0</v>
      </c>
    </row>
    <row r="20" spans="1:28" ht="20" hidden="1" customHeight="1"/>
    <row r="21" spans="1:28" ht="20" customHeight="1">
      <c r="B21" s="74" t="s">
        <v>2</v>
      </c>
      <c r="T21" s="83" t="s">
        <v>17</v>
      </c>
      <c r="U21" s="41">
        <f>U18+U19</f>
        <v>0</v>
      </c>
    </row>
    <row r="22" spans="1:28" ht="20" customHeight="1">
      <c r="G22" s="261">
        <f>U19</f>
        <v>0</v>
      </c>
      <c r="H22" s="261"/>
      <c r="I22" s="261"/>
      <c r="J22" s="261"/>
      <c r="K22" s="261"/>
      <c r="L22" s="68" t="s">
        <v>6</v>
      </c>
    </row>
    <row r="23" spans="1:28" ht="20" customHeight="1" thickBot="1">
      <c r="G23" s="75"/>
      <c r="H23" s="75"/>
      <c r="I23" s="75"/>
      <c r="Y23" s="231" t="s">
        <v>251</v>
      </c>
      <c r="Z23" s="231"/>
      <c r="AA23" s="231"/>
      <c r="AB23" s="231"/>
    </row>
    <row r="24" spans="1:28" ht="20" customHeight="1" thickTop="1" thickBot="1">
      <c r="A24" s="68" t="s">
        <v>23</v>
      </c>
      <c r="G24" s="68" t="s">
        <v>33</v>
      </c>
      <c r="J24" s="262" t="str">
        <f>IF(ISBLANK(U24),"※右の入力欄で選択！",IF(U24=1,IF(U25&gt;W25,"上限額超過！",U25),0))</f>
        <v>※右の入力欄で選択！</v>
      </c>
      <c r="K24" s="262"/>
      <c r="L24" s="262"/>
      <c r="M24" s="262"/>
      <c r="N24" s="68" t="s">
        <v>6</v>
      </c>
      <c r="T24" s="38" t="s">
        <v>123</v>
      </c>
      <c r="U24" s="51"/>
      <c r="V24" s="34" t="s">
        <v>180</v>
      </c>
      <c r="Y24" s="231"/>
      <c r="Z24" s="231"/>
      <c r="AA24" s="231"/>
      <c r="AB24" s="231"/>
    </row>
    <row r="25" spans="1:28" ht="20" customHeight="1" thickTop="1" thickBot="1">
      <c r="T25" s="69" t="s">
        <v>119</v>
      </c>
      <c r="U25" s="70">
        <f>IF(U21&lt;参照!G18,0,ROUNDDOWN(U21*0.3,-4))</f>
        <v>0</v>
      </c>
      <c r="V25" s="45" t="s">
        <v>116</v>
      </c>
      <c r="W25" s="228">
        <f>IF(U21&lt;参照!G18,0,INT(U21*0.3))</f>
        <v>0</v>
      </c>
      <c r="X25" s="228"/>
      <c r="Y25" s="231"/>
      <c r="Z25" s="231"/>
      <c r="AA25" s="231"/>
      <c r="AB25" s="231"/>
    </row>
    <row r="26" spans="1:28" ht="20" hidden="1" customHeight="1">
      <c r="U26" s="67"/>
      <c r="Y26" s="231"/>
      <c r="Z26" s="231"/>
      <c r="AA26" s="231"/>
      <c r="AB26" s="231"/>
    </row>
    <row r="27" spans="1:28" ht="20" hidden="1" customHeight="1" thickBot="1">
      <c r="U27" s="67"/>
    </row>
    <row r="28" spans="1:28" ht="20" customHeight="1" thickTop="1" thickBot="1">
      <c r="G28" s="68" t="s">
        <v>9</v>
      </c>
      <c r="J28" s="264" t="str">
        <f>IF(ISBLANK(U28),"※右の入力欄で選択！",IF(U28=1,VLOOKUP(U21,部分払,2),"－ "))</f>
        <v>※右の入力欄で選択！</v>
      </c>
      <c r="K28" s="264"/>
      <c r="L28" s="264"/>
      <c r="M28" s="68" t="s">
        <v>12</v>
      </c>
      <c r="T28" s="38" t="s">
        <v>178</v>
      </c>
      <c r="U28" s="51"/>
      <c r="V28" s="34" t="s">
        <v>180</v>
      </c>
    </row>
    <row r="29" spans="1:28" ht="20" customHeight="1" thickTop="1"/>
    <row r="30" spans="1:28" ht="20" customHeight="1">
      <c r="A30" s="68" t="s">
        <v>10</v>
      </c>
      <c r="G30" s="232" t="str">
        <f>IF(U30=0,"免　除",U30)</f>
        <v>免　除</v>
      </c>
      <c r="H30" s="232"/>
      <c r="I30" s="232"/>
      <c r="J30" s="232"/>
      <c r="K30" s="232"/>
      <c r="L30" s="65" t="str">
        <f>IF(U30=0,"","－")</f>
        <v/>
      </c>
      <c r="T30" s="68" t="s">
        <v>103</v>
      </c>
      <c r="U30" s="70">
        <f>IF(U21&lt;参照!G22,0,ROUNDUP(U21*0.1,0))</f>
        <v>0</v>
      </c>
      <c r="V30" s="233" t="s">
        <v>182</v>
      </c>
      <c r="W30" s="233"/>
      <c r="X30" s="233"/>
      <c r="Y30" s="233"/>
      <c r="Z30" s="233"/>
    </row>
    <row r="31" spans="1:28" ht="20" customHeight="1">
      <c r="P31" s="76"/>
      <c r="Q31" s="76"/>
      <c r="R31" s="76"/>
      <c r="V31" s="233"/>
      <c r="W31" s="233"/>
      <c r="X31" s="233"/>
      <c r="Y31" s="233"/>
      <c r="Z31" s="233"/>
    </row>
    <row r="32" spans="1:28" ht="45" customHeight="1">
      <c r="A32" s="265" t="s">
        <v>179</v>
      </c>
      <c r="B32" s="265"/>
      <c r="C32" s="265"/>
      <c r="D32" s="265"/>
      <c r="E32" s="265"/>
      <c r="F32" s="265"/>
      <c r="G32" s="265"/>
      <c r="H32" s="265"/>
      <c r="I32" s="265"/>
      <c r="J32" s="265"/>
      <c r="K32" s="265"/>
      <c r="L32" s="265"/>
      <c r="M32" s="265"/>
      <c r="N32" s="265"/>
      <c r="O32" s="265"/>
      <c r="P32" s="265"/>
      <c r="Q32" s="265"/>
      <c r="R32" s="265"/>
      <c r="V32" s="233"/>
      <c r="W32" s="233"/>
      <c r="X32" s="233"/>
      <c r="Y32" s="233"/>
      <c r="Z32" s="233"/>
    </row>
    <row r="33" spans="1:26" customFormat="1" ht="45" customHeight="1">
      <c r="A33" s="266" t="str">
        <f>"　本契約の証として書面の場合は本書"&amp;DBCS(U33)&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33" s="266"/>
      <c r="C33" s="266"/>
      <c r="D33" s="266"/>
      <c r="E33" s="266"/>
      <c r="F33" s="266"/>
      <c r="G33" s="266"/>
      <c r="H33" s="266"/>
      <c r="I33" s="266"/>
      <c r="J33" s="266"/>
      <c r="K33" s="266"/>
      <c r="L33" s="266"/>
      <c r="M33" s="266"/>
      <c r="N33" s="266"/>
      <c r="O33" s="266"/>
      <c r="P33" s="266"/>
      <c r="Q33" s="266"/>
      <c r="R33" s="266"/>
      <c r="T33" s="165" t="s">
        <v>125</v>
      </c>
      <c r="U33" s="166">
        <v>2</v>
      </c>
      <c r="V33" s="168"/>
      <c r="W33" s="168"/>
      <c r="X33" s="168"/>
      <c r="Y33" s="168"/>
      <c r="Z33" s="168"/>
    </row>
    <row r="34" spans="1:26" ht="20" customHeight="1">
      <c r="A34" s="65"/>
      <c r="B34" s="65"/>
      <c r="C34" s="65"/>
      <c r="D34" s="65"/>
      <c r="E34" s="65"/>
      <c r="F34" s="65"/>
      <c r="G34" s="65"/>
      <c r="H34" s="65"/>
      <c r="I34" s="65"/>
      <c r="J34" s="65"/>
      <c r="K34" s="65"/>
      <c r="L34" s="65"/>
      <c r="M34" s="65"/>
      <c r="N34" s="65"/>
      <c r="O34" s="65"/>
      <c r="P34" s="50"/>
      <c r="Q34" s="50"/>
      <c r="R34" s="50"/>
    </row>
    <row r="35" spans="1:26" ht="20" customHeight="1">
      <c r="A35" s="65"/>
      <c r="B35" s="214">
        <f>IF(U5=0,U14,U5)</f>
        <v>45481</v>
      </c>
      <c r="C35" s="214"/>
      <c r="D35" s="214"/>
      <c r="E35" s="214"/>
      <c r="F35" s="65"/>
      <c r="G35" s="65"/>
      <c r="H35" s="65"/>
      <c r="I35" s="65"/>
      <c r="J35" s="65"/>
      <c r="K35" s="65"/>
      <c r="L35" s="65"/>
      <c r="M35" s="65"/>
      <c r="N35" s="65"/>
      <c r="O35" s="65"/>
      <c r="P35" s="50"/>
      <c r="Q35" s="50"/>
      <c r="R35" s="50"/>
    </row>
    <row r="36" spans="1:26" ht="20" customHeight="1">
      <c r="A36" s="65"/>
      <c r="B36" s="65"/>
      <c r="C36" s="65"/>
      <c r="D36" s="65"/>
      <c r="E36" s="65"/>
      <c r="F36" s="65"/>
      <c r="G36" s="65"/>
      <c r="H36" s="65"/>
      <c r="I36" s="65"/>
      <c r="J36" s="65"/>
      <c r="K36" s="65"/>
      <c r="L36" s="65"/>
      <c r="M36" s="65"/>
      <c r="N36" s="65"/>
      <c r="O36" s="65"/>
      <c r="P36" s="50"/>
      <c r="Q36" s="50"/>
      <c r="R36" s="50"/>
    </row>
    <row r="37" spans="1:26" ht="20" customHeight="1">
      <c r="A37" s="65"/>
      <c r="B37" s="65"/>
      <c r="C37" s="65" t="s">
        <v>126</v>
      </c>
      <c r="D37" s="65"/>
      <c r="E37" s="65"/>
      <c r="F37" s="65"/>
      <c r="G37" s="65"/>
      <c r="H37" s="65"/>
      <c r="I37" s="65" t="s">
        <v>127</v>
      </c>
      <c r="J37" s="65"/>
      <c r="K37" s="65"/>
      <c r="L37" s="65"/>
      <c r="M37" s="65"/>
      <c r="N37" s="65"/>
      <c r="O37" s="65"/>
      <c r="P37" s="50"/>
      <c r="Q37" s="50"/>
      <c r="R37" s="50"/>
    </row>
    <row r="38" spans="1:26" ht="20" customHeight="1">
      <c r="A38" s="65"/>
      <c r="B38" s="65"/>
      <c r="C38" s="65"/>
      <c r="D38" s="65"/>
      <c r="E38" s="65"/>
      <c r="F38" s="65"/>
      <c r="G38" s="65"/>
      <c r="H38" s="65"/>
      <c r="I38" s="65" t="s">
        <v>128</v>
      </c>
      <c r="K38" s="65"/>
      <c r="L38" s="65"/>
      <c r="M38" s="65"/>
      <c r="N38" s="65"/>
      <c r="O38" s="65"/>
      <c r="P38" s="50"/>
      <c r="Q38" s="50"/>
      <c r="R38" s="50"/>
    </row>
    <row r="39" spans="1:26" ht="20" customHeight="1">
      <c r="A39" s="65"/>
      <c r="B39" s="65"/>
      <c r="C39" s="65"/>
      <c r="D39" s="65"/>
      <c r="E39" s="65"/>
      <c r="F39" s="65"/>
      <c r="G39" s="65"/>
      <c r="H39" s="65"/>
      <c r="I39" s="85" t="str">
        <f>"三重県知事　"&amp;U39</f>
        <v>三重県知事　一　見　勝　之</v>
      </c>
      <c r="J39" s="82"/>
      <c r="K39" s="85"/>
      <c r="L39" s="85"/>
      <c r="M39" s="85"/>
      <c r="N39" s="85"/>
      <c r="O39" s="85"/>
      <c r="P39" s="50"/>
      <c r="Q39" s="50"/>
      <c r="R39" s="50"/>
      <c r="S39" s="82"/>
      <c r="T39" s="83" t="s">
        <v>214</v>
      </c>
      <c r="U39" s="240" t="s">
        <v>215</v>
      </c>
      <c r="V39" s="241"/>
    </row>
    <row r="40" spans="1:26" ht="10" customHeight="1">
      <c r="A40" s="65"/>
      <c r="B40" s="65"/>
      <c r="C40" s="65"/>
      <c r="D40" s="65"/>
      <c r="E40" s="65"/>
      <c r="F40" s="65"/>
      <c r="G40" s="65"/>
      <c r="H40" s="65"/>
      <c r="I40" s="65"/>
      <c r="J40" s="65"/>
      <c r="K40" s="65"/>
      <c r="L40" s="65"/>
      <c r="M40" s="65"/>
      <c r="N40" s="65"/>
      <c r="O40" s="65"/>
      <c r="P40" s="50"/>
      <c r="Q40" s="50"/>
      <c r="R40" s="50"/>
    </row>
    <row r="41" spans="1:26" ht="20" customHeight="1">
      <c r="A41" s="65"/>
      <c r="B41" s="65"/>
      <c r="C41" s="65" t="s">
        <v>129</v>
      </c>
      <c r="D41" s="65"/>
      <c r="E41" s="65" t="s">
        <v>132</v>
      </c>
      <c r="F41" s="65"/>
      <c r="G41" s="65"/>
      <c r="H41" s="65"/>
      <c r="I41" s="242"/>
      <c r="J41" s="242"/>
      <c r="K41" s="242"/>
      <c r="L41" s="242"/>
      <c r="M41" s="242"/>
      <c r="N41" s="242"/>
      <c r="O41" s="242"/>
      <c r="P41" s="242"/>
      <c r="Q41" s="242"/>
      <c r="R41" s="50"/>
      <c r="T41" s="57" t="s">
        <v>155</v>
      </c>
      <c r="U41" s="55"/>
      <c r="V41" s="55"/>
    </row>
    <row r="42" spans="1:26" ht="20" customHeight="1">
      <c r="A42" s="65"/>
      <c r="B42" s="65"/>
      <c r="C42" s="65"/>
      <c r="D42" s="65"/>
      <c r="E42" s="65" t="s">
        <v>130</v>
      </c>
      <c r="F42" s="65"/>
      <c r="G42" s="65"/>
      <c r="H42" s="65"/>
      <c r="I42" s="242"/>
      <c r="J42" s="242"/>
      <c r="K42" s="242"/>
      <c r="L42" s="242"/>
      <c r="M42" s="242"/>
      <c r="N42" s="242"/>
      <c r="O42" s="242"/>
      <c r="P42" s="242"/>
      <c r="Q42" s="242"/>
      <c r="R42" s="65"/>
      <c r="V42" s="56"/>
    </row>
    <row r="43" spans="1:26" ht="20" customHeight="1">
      <c r="A43" s="65"/>
      <c r="B43" s="65"/>
      <c r="C43" s="65"/>
      <c r="D43" s="65"/>
      <c r="E43" s="65" t="s">
        <v>131</v>
      </c>
      <c r="F43" s="65"/>
      <c r="G43" s="65"/>
      <c r="H43" s="65"/>
      <c r="I43" s="242"/>
      <c r="J43" s="242"/>
      <c r="K43" s="242"/>
      <c r="L43" s="242"/>
      <c r="M43" s="242"/>
      <c r="N43" s="242"/>
      <c r="O43" s="242"/>
      <c r="P43" s="242"/>
      <c r="Q43" s="242"/>
      <c r="R43" s="65"/>
    </row>
    <row r="44" spans="1:26" ht="20" customHeight="1">
      <c r="A44" s="65"/>
      <c r="B44" s="65"/>
      <c r="C44" s="65"/>
      <c r="D44" s="65"/>
      <c r="E44" s="65"/>
      <c r="F44" s="65"/>
      <c r="G44" s="65"/>
      <c r="H44" s="65"/>
      <c r="I44" s="65"/>
      <c r="J44" s="65"/>
      <c r="K44" s="65"/>
      <c r="L44" s="65"/>
      <c r="M44" s="65"/>
      <c r="N44" s="65"/>
      <c r="O44" s="65"/>
      <c r="P44" s="65"/>
      <c r="Q44" s="65"/>
      <c r="R44" s="176" t="s">
        <v>247</v>
      </c>
      <c r="T44" s="56"/>
      <c r="U44" s="56"/>
      <c r="V44" s="56"/>
    </row>
    <row r="45" spans="1:26" ht="20" customHeight="1">
      <c r="Q45" s="123"/>
      <c r="R45" s="175" t="s">
        <v>254</v>
      </c>
    </row>
  </sheetData>
  <sheetProtection sheet="1" objects="1" scenarios="1"/>
  <mergeCells count="33">
    <mergeCell ref="AA14:AC16"/>
    <mergeCell ref="U39:V39"/>
    <mergeCell ref="Q4:R5"/>
    <mergeCell ref="Q6:R6"/>
    <mergeCell ref="G7:P7"/>
    <mergeCell ref="J28:L28"/>
    <mergeCell ref="V30:Z32"/>
    <mergeCell ref="J24:M24"/>
    <mergeCell ref="Y23:AB26"/>
    <mergeCell ref="W25:X25"/>
    <mergeCell ref="G18:K18"/>
    <mergeCell ref="G22:K22"/>
    <mergeCell ref="Y14:Z14"/>
    <mergeCell ref="I16:L16"/>
    <mergeCell ref="U16:V16"/>
    <mergeCell ref="Y16:Z16"/>
    <mergeCell ref="I41:Q41"/>
    <mergeCell ref="I42:Q42"/>
    <mergeCell ref="I43:Q43"/>
    <mergeCell ref="G30:K30"/>
    <mergeCell ref="A32:R32"/>
    <mergeCell ref="A33:R33"/>
    <mergeCell ref="B35:E35"/>
    <mergeCell ref="Y5:Z5"/>
    <mergeCell ref="A14:E16"/>
    <mergeCell ref="I14:L14"/>
    <mergeCell ref="U14:V14"/>
    <mergeCell ref="D5:N5"/>
    <mergeCell ref="G8:R8"/>
    <mergeCell ref="G9:R9"/>
    <mergeCell ref="H11:R11"/>
    <mergeCell ref="H12:R12"/>
    <mergeCell ref="U5:V5"/>
  </mergeCells>
  <phoneticPr fontId="7"/>
  <conditionalFormatting sqref="I41:Q43">
    <cfRule type="expression" dxfId="15" priority="6">
      <formula>ISBLANK($I$41)</formula>
    </cfRule>
  </conditionalFormatting>
  <conditionalFormatting sqref="J28">
    <cfRule type="expression" dxfId="14" priority="4">
      <formula>ISBLANK($U$28)</formula>
    </cfRule>
  </conditionalFormatting>
  <conditionalFormatting sqref="J24:M24">
    <cfRule type="expression" dxfId="13" priority="5">
      <formula>ISBLANK($U$24)</formula>
    </cfRule>
  </conditionalFormatting>
  <conditionalFormatting sqref="X5">
    <cfRule type="expression" dxfId="12" priority="1">
      <formula>$X$13="ＮＧ！"</formula>
    </cfRule>
  </conditionalFormatting>
  <conditionalFormatting sqref="X14">
    <cfRule type="expression" dxfId="11" priority="3">
      <formula>$X$13="ＮＧ！"</formula>
    </cfRule>
  </conditionalFormatting>
  <conditionalFormatting sqref="X16">
    <cfRule type="expression" dxfId="10" priority="2">
      <formula>$X$14="ＮＧ！"</formula>
    </cfRule>
  </conditionalFormatting>
  <dataValidations count="4">
    <dataValidation imeMode="hiragana" allowBlank="1" showInputMessage="1" showErrorMessage="1" sqref="I41:Q43 U11:X12 U7:U9" xr:uid="{00000000-0002-0000-0300-000000000000}"/>
    <dataValidation imeMode="off" allowBlank="1" showInputMessage="1" showErrorMessage="1" sqref="U6 U33 U30 U39 U25:U27 X6" xr:uid="{00000000-0002-0000-0300-000001000000}"/>
    <dataValidation type="list" imeMode="off" allowBlank="1" showInputMessage="1" showErrorMessage="1" error="［１］または［０］を入力してください" prompt="［１］または_x000a_［０］を入力" sqref="U24 U28" xr:uid="{00000000-0002-0000-0300-000002000000}">
      <formula1>"1,0"</formula1>
    </dataValidation>
    <dataValidation imeMode="off" allowBlank="1" showInputMessage="1" showErrorMessage="1" prompt="応札額_x000a_（税抜き）を入力" sqref="U18" xr:uid="{00000000-0002-0000-0300-000003000000}"/>
  </dataValidations>
  <pageMargins left="0.78740157480314965" right="0" top="0.39370078740157483" bottom="0" header="0" footer="0"/>
  <pageSetup paperSize="9" orientation="portrait" horizontalDpi="4294967294"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C42"/>
  <sheetViews>
    <sheetView defaultGridColor="0" colorId="55" workbookViewId="0"/>
  </sheetViews>
  <sheetFormatPr defaultColWidth="8.58203125"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58203125" style="68"/>
  </cols>
  <sheetData>
    <row r="1" spans="1:29" customFormat="1"/>
    <row r="2" spans="1:29" customFormat="1"/>
    <row r="3" spans="1:29" ht="20" customHeight="1">
      <c r="A3" s="68" t="s">
        <v>34</v>
      </c>
      <c r="P3" s="82"/>
      <c r="Q3" s="82"/>
      <c r="R3" s="82"/>
      <c r="T3"/>
      <c r="U3"/>
    </row>
    <row r="4" spans="1:29" ht="20" customHeight="1">
      <c r="P4" s="82"/>
      <c r="Q4" s="203" t="s">
        <v>230</v>
      </c>
      <c r="R4" s="204"/>
      <c r="T4" s="170" t="s">
        <v>239</v>
      </c>
      <c r="U4"/>
      <c r="V4"/>
      <c r="W4"/>
      <c r="X4"/>
      <c r="Y4"/>
      <c r="Z4"/>
    </row>
    <row r="5" spans="1:29" ht="20" customHeight="1">
      <c r="D5" s="256" t="s">
        <v>35</v>
      </c>
      <c r="E5" s="256"/>
      <c r="F5" s="256"/>
      <c r="G5" s="256"/>
      <c r="H5" s="256"/>
      <c r="I5" s="256"/>
      <c r="J5" s="256"/>
      <c r="K5" s="256"/>
      <c r="L5" s="256"/>
      <c r="M5" s="256"/>
      <c r="N5" s="256"/>
      <c r="P5" s="82"/>
      <c r="Q5" s="204"/>
      <c r="R5" s="204"/>
      <c r="T5" s="169" t="s">
        <v>240</v>
      </c>
      <c r="U5" s="206"/>
      <c r="V5" s="207"/>
      <c r="W5" s="36" t="str">
        <f>TEXT(U5,"aaa")</f>
        <v>土</v>
      </c>
      <c r="X5" s="37" t="str">
        <f>IF(WEEKDAY(U5,2)&lt;6,IF(Y5="-","ＯＫ","ＮＧ！"),"ＮＧ！")</f>
        <v>ＮＧ！</v>
      </c>
      <c r="Y5" s="208" t="str">
        <f>IF(ISERROR(VLOOKUP(U5,休日設定範囲,2,0)),"-",VLOOKUP(U5,休日設定範囲,2,0))</f>
        <v>-</v>
      </c>
      <c r="Z5" s="208"/>
      <c r="AA5"/>
      <c r="AB5"/>
      <c r="AC5"/>
    </row>
    <row r="6" spans="1:29" ht="20" customHeight="1" thickBot="1">
      <c r="P6" s="82"/>
      <c r="Q6" s="253">
        <f>VLOOKUP(U18,委託印紙,2)</f>
        <v>200</v>
      </c>
      <c r="R6" s="253"/>
      <c r="T6"/>
      <c r="U6"/>
      <c r="V6"/>
      <c r="W6"/>
      <c r="X6"/>
      <c r="Y6"/>
      <c r="Z6"/>
      <c r="AA6"/>
      <c r="AB6"/>
      <c r="AC6"/>
    </row>
    <row r="7" spans="1:29" ht="20" customHeight="1" thickTop="1">
      <c r="A7" s="68" t="s">
        <v>20</v>
      </c>
      <c r="G7" s="210" t="str">
        <f>IF(U7=0,"",DBCS(LEFT(U7,6))&amp;ASC(MID(U7,7,30)))</f>
        <v>令和●年度　公共土木施設維管 第1-1分2001号</v>
      </c>
      <c r="H7" s="210"/>
      <c r="I7" s="210"/>
      <c r="J7" s="210"/>
      <c r="K7" s="210"/>
      <c r="L7" s="210"/>
      <c r="M7" s="210"/>
      <c r="N7" s="210"/>
      <c r="O7" s="210"/>
      <c r="P7" s="210"/>
      <c r="Q7" s="97"/>
      <c r="R7" s="97"/>
      <c r="T7" s="83" t="s">
        <v>216</v>
      </c>
      <c r="U7" s="105" t="s">
        <v>224</v>
      </c>
      <c r="V7" s="106"/>
      <c r="W7" s="106"/>
      <c r="X7" s="106"/>
      <c r="Y7" s="106"/>
      <c r="Z7" s="107"/>
      <c r="AA7" s="82"/>
      <c r="AB7" s="82"/>
      <c r="AC7" s="82"/>
    </row>
    <row r="8" spans="1:29" ht="20" customHeight="1">
      <c r="G8" s="210" t="str">
        <f>IF(U8=0,"",U8)</f>
        <v>一般県道●●線</v>
      </c>
      <c r="H8" s="210"/>
      <c r="I8" s="210"/>
      <c r="J8" s="210"/>
      <c r="K8" s="210"/>
      <c r="L8" s="210"/>
      <c r="M8" s="210"/>
      <c r="N8" s="210"/>
      <c r="O8" s="210"/>
      <c r="P8" s="210"/>
      <c r="Q8" s="210"/>
      <c r="R8" s="210"/>
      <c r="T8" s="83" t="s">
        <v>217</v>
      </c>
      <c r="U8" s="108" t="s">
        <v>211</v>
      </c>
      <c r="V8" s="109"/>
      <c r="W8" s="109"/>
      <c r="X8" s="109"/>
      <c r="Y8" s="109"/>
      <c r="Z8" s="110"/>
      <c r="AA8" s="82"/>
      <c r="AB8" s="82"/>
      <c r="AC8" s="82"/>
    </row>
    <row r="9" spans="1:29" ht="20" customHeight="1" thickBot="1">
      <c r="G9" s="210" t="str">
        <f>IF(U9=0,"",U9)</f>
        <v>道路維持修繕業務委託</v>
      </c>
      <c r="H9" s="210"/>
      <c r="I9" s="210"/>
      <c r="J9" s="210"/>
      <c r="K9" s="210"/>
      <c r="L9" s="210"/>
      <c r="M9" s="210"/>
      <c r="N9" s="210"/>
      <c r="O9" s="210"/>
      <c r="P9" s="210"/>
      <c r="Q9" s="210"/>
      <c r="R9" s="210"/>
      <c r="T9" s="99" t="s">
        <v>210</v>
      </c>
      <c r="U9" s="111" t="s">
        <v>221</v>
      </c>
      <c r="V9" s="112"/>
      <c r="W9" s="112"/>
      <c r="X9" s="112"/>
      <c r="Y9" s="112"/>
      <c r="Z9" s="113"/>
      <c r="AA9" s="82"/>
      <c r="AB9" s="82"/>
      <c r="AC9" s="82"/>
    </row>
    <row r="10" spans="1:29" ht="20" customHeight="1" thickTop="1" thickBot="1">
      <c r="G10" s="63"/>
      <c r="H10" s="63"/>
      <c r="I10" s="63"/>
      <c r="J10" s="63"/>
      <c r="K10" s="63"/>
      <c r="L10" s="63"/>
      <c r="M10" s="63"/>
      <c r="N10" s="63"/>
      <c r="O10" s="63"/>
      <c r="P10" s="63"/>
      <c r="Q10" s="63"/>
      <c r="R10" s="63"/>
      <c r="T10" s="82"/>
      <c r="U10" s="82"/>
      <c r="V10" s="82"/>
      <c r="W10" s="82"/>
      <c r="X10" s="82"/>
      <c r="Y10" s="82"/>
      <c r="Z10" s="82"/>
      <c r="AA10" s="82"/>
      <c r="AB10" s="82"/>
      <c r="AC10" s="82"/>
    </row>
    <row r="11" spans="1:29" ht="20" customHeight="1" thickTop="1">
      <c r="A11" s="68" t="s">
        <v>36</v>
      </c>
      <c r="G11" s="63" t="s">
        <v>113</v>
      </c>
      <c r="H11" s="210" t="str">
        <f>U11</f>
        <v>●●市●●町　地内</v>
      </c>
      <c r="I11" s="210"/>
      <c r="J11" s="210"/>
      <c r="K11" s="210"/>
      <c r="L11" s="210"/>
      <c r="M11" s="210"/>
      <c r="N11" s="210"/>
      <c r="O11" s="210"/>
      <c r="P11" s="210"/>
      <c r="Q11" s="210"/>
      <c r="R11" s="210"/>
      <c r="T11" s="83" t="s">
        <v>213</v>
      </c>
      <c r="U11" s="114" t="s">
        <v>207</v>
      </c>
      <c r="V11" s="115"/>
      <c r="W11" s="115"/>
      <c r="X11" s="116"/>
      <c r="Y11" s="82"/>
      <c r="Z11" s="82"/>
      <c r="AA11" s="82"/>
      <c r="AB11" s="82"/>
      <c r="AC11" s="82"/>
    </row>
    <row r="12" spans="1:29" ht="20" customHeight="1" thickBot="1">
      <c r="G12" s="63" t="s">
        <v>114</v>
      </c>
      <c r="H12" s="211" t="str">
        <f>IF(U12=0,"",U12)</f>
        <v/>
      </c>
      <c r="I12" s="211"/>
      <c r="J12" s="211"/>
      <c r="K12" s="211"/>
      <c r="L12" s="211"/>
      <c r="M12" s="211"/>
      <c r="N12" s="211"/>
      <c r="O12" s="211"/>
      <c r="P12" s="211"/>
      <c r="Q12" s="211"/>
      <c r="R12" s="211"/>
      <c r="T12" s="83" t="s">
        <v>204</v>
      </c>
      <c r="U12" s="117"/>
      <c r="V12" s="118"/>
      <c r="W12" s="118"/>
      <c r="X12" s="119"/>
      <c r="Y12" s="86"/>
      <c r="Z12" s="82"/>
      <c r="AA12" s="82"/>
      <c r="AB12" s="82"/>
      <c r="AC12" s="82"/>
    </row>
    <row r="13" spans="1:29" ht="20" customHeight="1" thickTop="1" thickBot="1">
      <c r="T13" s="82"/>
      <c r="U13" s="82"/>
      <c r="V13" s="82"/>
      <c r="W13" s="82"/>
      <c r="X13" s="82"/>
      <c r="Y13" s="82"/>
      <c r="Z13" s="120" t="str">
        <f>"※祝日設定：令和"&amp;DBCS(holiday!$B$148)&amp;"年度末まで"</f>
        <v>※祝日設定：令和９年度末まで</v>
      </c>
      <c r="AA13" s="82"/>
      <c r="AB13" s="82"/>
      <c r="AC13" s="82"/>
    </row>
    <row r="14" spans="1:29" ht="20" customHeight="1" thickTop="1" thickBot="1">
      <c r="A14" s="259" t="s">
        <v>21</v>
      </c>
      <c r="B14" s="259"/>
      <c r="C14" s="259"/>
      <c r="D14" s="259"/>
      <c r="E14" s="259"/>
      <c r="G14" s="68" t="s">
        <v>4</v>
      </c>
      <c r="I14" s="268">
        <f>U14</f>
        <v>45481</v>
      </c>
      <c r="J14" s="268"/>
      <c r="K14" s="268"/>
      <c r="L14" s="268"/>
      <c r="P14" s="73"/>
      <c r="Q14" s="73"/>
      <c r="T14" s="35" t="s">
        <v>85</v>
      </c>
      <c r="U14" s="254">
        <v>45481</v>
      </c>
      <c r="V14" s="255"/>
      <c r="W14" s="36" t="str">
        <f>TEXT(U14,"aaa")</f>
        <v>月</v>
      </c>
      <c r="X14" s="37" t="str">
        <f>IF(WEEKDAY(U14,2)&lt;6,IF(Y14="-","ＯＫ","ＮＧ！"),"ＮＧ！")</f>
        <v>ＯＫ</v>
      </c>
      <c r="Y14" s="208" t="str">
        <f>IF(ISERROR(VLOOKUP(U14,休日設定範囲,2,0)),"-",VLOOKUP(U14,休日設定範囲,2,0))</f>
        <v>-</v>
      </c>
      <c r="Z14" s="208"/>
      <c r="AA14" s="263" t="s">
        <v>212</v>
      </c>
      <c r="AB14" s="263"/>
      <c r="AC14" s="263"/>
    </row>
    <row r="15" spans="1:29" ht="10" customHeight="1" thickTop="1" thickBot="1">
      <c r="A15" s="259"/>
      <c r="B15" s="259"/>
      <c r="C15" s="259"/>
      <c r="D15" s="259"/>
      <c r="E15" s="259"/>
      <c r="T15" s="82"/>
      <c r="U15" s="82"/>
      <c r="V15" s="82"/>
      <c r="W15" s="82"/>
      <c r="X15" s="82"/>
      <c r="Y15" s="82"/>
      <c r="Z15" s="82"/>
      <c r="AA15" s="231"/>
      <c r="AB15" s="231"/>
      <c r="AC15" s="231"/>
    </row>
    <row r="16" spans="1:29" ht="20" customHeight="1" thickTop="1" thickBot="1">
      <c r="A16" s="259"/>
      <c r="B16" s="259"/>
      <c r="C16" s="259"/>
      <c r="D16" s="259"/>
      <c r="E16" s="259"/>
      <c r="G16" s="68" t="s">
        <v>5</v>
      </c>
      <c r="I16" s="268">
        <f>U16</f>
        <v>45735</v>
      </c>
      <c r="J16" s="268"/>
      <c r="K16" s="268"/>
      <c r="L16" s="268"/>
      <c r="T16" s="35" t="s">
        <v>86</v>
      </c>
      <c r="U16" s="254">
        <v>45735</v>
      </c>
      <c r="V16" s="255"/>
      <c r="W16" s="36" t="str">
        <f>TEXT(U16,"aaa")</f>
        <v>水</v>
      </c>
      <c r="X16" s="37" t="str">
        <f>IF(WEEKDAY(U16,2)&lt;6,IF(Y16="-","ＯＫ","ＮＧ！"),"ＮＧ！")</f>
        <v>ＯＫ</v>
      </c>
      <c r="Y16" s="208" t="str">
        <f>IF(ISERROR(VLOOKUP(U16,休日設定範囲,2,0)),"-",VLOOKUP(U16,休日設定範囲,2,0))</f>
        <v>-</v>
      </c>
      <c r="Z16" s="208"/>
      <c r="AA16" s="231"/>
      <c r="AB16" s="231"/>
      <c r="AC16" s="231"/>
    </row>
    <row r="17" spans="1:28" ht="20" customHeight="1" thickTop="1" thickBot="1"/>
    <row r="18" spans="1:28" ht="20" customHeight="1" thickTop="1" thickBot="1">
      <c r="A18" s="68" t="s">
        <v>22</v>
      </c>
      <c r="G18" s="261">
        <f>U20</f>
        <v>0</v>
      </c>
      <c r="H18" s="261"/>
      <c r="I18" s="261"/>
      <c r="J18" s="261"/>
      <c r="K18" s="261"/>
      <c r="L18" s="68" t="s">
        <v>6</v>
      </c>
      <c r="T18" s="83" t="s">
        <v>16</v>
      </c>
      <c r="U18" s="100"/>
    </row>
    <row r="19" spans="1:28" ht="20" customHeight="1" thickTop="1">
      <c r="B19" s="267" t="s">
        <v>2</v>
      </c>
      <c r="C19" s="267"/>
      <c r="D19" s="267"/>
      <c r="E19" s="267"/>
      <c r="F19" s="267"/>
      <c r="G19" s="267"/>
      <c r="H19" s="267"/>
      <c r="I19" s="267"/>
      <c r="J19" s="261">
        <f>U19</f>
        <v>0</v>
      </c>
      <c r="K19" s="261"/>
      <c r="L19" s="261"/>
      <c r="M19" s="261"/>
      <c r="N19" s="68" t="s">
        <v>6</v>
      </c>
      <c r="T19" s="83" t="s">
        <v>24</v>
      </c>
      <c r="U19" s="40">
        <f>U18*0.1</f>
        <v>0</v>
      </c>
    </row>
    <row r="20" spans="1:28" ht="20" customHeight="1" thickBot="1">
      <c r="N20" s="77"/>
      <c r="T20" s="83" t="s">
        <v>17</v>
      </c>
      <c r="U20" s="41">
        <f>U18+U19</f>
        <v>0</v>
      </c>
    </row>
    <row r="21" spans="1:28" ht="20" customHeight="1" thickTop="1" thickBot="1">
      <c r="A21" s="68" t="s">
        <v>23</v>
      </c>
      <c r="G21" s="68" t="s">
        <v>9</v>
      </c>
      <c r="J21" s="264" t="str">
        <f>IF(ISBLANK(U21),"※右の入力欄で選択！",IF(U21=1,VLOOKUP(G18,部分払,2),"－ "))</f>
        <v>※右の入力欄で選択！</v>
      </c>
      <c r="K21" s="264"/>
      <c r="L21" s="264"/>
      <c r="M21" s="68" t="s">
        <v>12</v>
      </c>
      <c r="T21" s="38" t="s">
        <v>178</v>
      </c>
      <c r="U21" s="51"/>
      <c r="V21" s="34" t="s">
        <v>180</v>
      </c>
      <c r="Y21" s="231" t="s">
        <v>220</v>
      </c>
      <c r="Z21" s="231"/>
      <c r="AA21" s="231"/>
      <c r="AB21" s="231"/>
    </row>
    <row r="22" spans="1:28" ht="20" customHeight="1" thickTop="1">
      <c r="Y22"/>
      <c r="Z22"/>
      <c r="AA22"/>
      <c r="AB22"/>
    </row>
    <row r="23" spans="1:28" ht="20" customHeight="1">
      <c r="Y23"/>
      <c r="Z23"/>
      <c r="AA23"/>
      <c r="AB23"/>
    </row>
    <row r="24" spans="1:28" ht="20" customHeight="1">
      <c r="A24" s="68" t="s">
        <v>10</v>
      </c>
      <c r="G24" s="232" t="str">
        <f>IF(U24=0,"免　除",U24)</f>
        <v>免　除</v>
      </c>
      <c r="H24" s="232"/>
      <c r="I24" s="232"/>
      <c r="J24" s="232"/>
      <c r="K24" s="232"/>
      <c r="L24" s="65" t="str">
        <f>IF(U24=0,"","－")</f>
        <v/>
      </c>
      <c r="T24" s="69" t="s">
        <v>103</v>
      </c>
      <c r="U24" s="70">
        <f>IF(U20&lt;参照!G22,0,ROUNDUP(U20*0.1,0))</f>
        <v>0</v>
      </c>
      <c r="V24" s="233" t="s">
        <v>183</v>
      </c>
      <c r="W24" s="233"/>
      <c r="X24" s="233"/>
      <c r="Y24" s="233"/>
      <c r="Z24" s="233"/>
    </row>
    <row r="25" spans="1:28" ht="20" customHeight="1">
      <c r="V25" s="233"/>
      <c r="W25" s="233"/>
      <c r="X25" s="233"/>
      <c r="Y25" s="233"/>
      <c r="Z25" s="233"/>
    </row>
    <row r="26" spans="1:28" ht="45" customHeight="1">
      <c r="A26" s="265" t="s">
        <v>179</v>
      </c>
      <c r="B26" s="265"/>
      <c r="C26" s="265"/>
      <c r="D26" s="265"/>
      <c r="E26" s="265"/>
      <c r="F26" s="265"/>
      <c r="G26" s="265"/>
      <c r="H26" s="265"/>
      <c r="I26" s="265"/>
      <c r="J26" s="265"/>
      <c r="K26" s="265"/>
      <c r="L26" s="265"/>
      <c r="M26" s="265"/>
      <c r="N26" s="265"/>
      <c r="O26" s="265"/>
      <c r="P26" s="265"/>
      <c r="Q26" s="265"/>
      <c r="R26" s="265"/>
      <c r="V26" s="233"/>
      <c r="W26" s="233"/>
      <c r="X26" s="233"/>
      <c r="Y26" s="233"/>
      <c r="Z26" s="233"/>
    </row>
    <row r="27" spans="1:28" customFormat="1" ht="45" customHeight="1">
      <c r="A27" s="266" t="str">
        <f>"　本契約の証として書面の場合は本書"&amp;DBCS(U27)&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27" s="266"/>
      <c r="C27" s="266"/>
      <c r="D27" s="266"/>
      <c r="E27" s="266"/>
      <c r="F27" s="266"/>
      <c r="G27" s="266"/>
      <c r="H27" s="266"/>
      <c r="I27" s="266"/>
      <c r="J27" s="266"/>
      <c r="K27" s="266"/>
      <c r="L27" s="266"/>
      <c r="M27" s="266"/>
      <c r="N27" s="266"/>
      <c r="O27" s="266"/>
      <c r="P27" s="266"/>
      <c r="Q27" s="266"/>
      <c r="R27" s="266"/>
      <c r="T27" s="165" t="s">
        <v>125</v>
      </c>
      <c r="U27" s="166">
        <v>2</v>
      </c>
      <c r="V27" s="168"/>
      <c r="W27" s="168"/>
      <c r="X27" s="168"/>
      <c r="Y27" s="168"/>
      <c r="Z27" s="168"/>
    </row>
    <row r="28" spans="1:28" ht="20" customHeight="1">
      <c r="A28" s="65"/>
      <c r="B28" s="65"/>
      <c r="C28" s="65"/>
      <c r="D28" s="65"/>
      <c r="E28" s="65"/>
      <c r="F28" s="65"/>
      <c r="G28" s="65"/>
      <c r="H28" s="65"/>
      <c r="I28" s="65"/>
      <c r="J28" s="65"/>
      <c r="K28" s="65"/>
      <c r="L28" s="65"/>
      <c r="M28" s="65"/>
      <c r="N28" s="65"/>
      <c r="O28" s="65"/>
      <c r="P28" s="50"/>
      <c r="Q28" s="50"/>
      <c r="R28" s="50"/>
    </row>
    <row r="29" spans="1:28" ht="20" customHeight="1">
      <c r="A29" s="65"/>
      <c r="B29" s="214">
        <f>IF(U5=0,U14,U5)</f>
        <v>45481</v>
      </c>
      <c r="C29" s="214"/>
      <c r="D29" s="214"/>
      <c r="E29" s="214"/>
      <c r="F29" s="65"/>
      <c r="G29" s="65"/>
      <c r="H29" s="65"/>
      <c r="I29" s="65"/>
      <c r="J29" s="65"/>
      <c r="K29" s="65"/>
      <c r="L29" s="65"/>
      <c r="M29" s="65"/>
      <c r="N29" s="65"/>
      <c r="O29" s="65"/>
      <c r="P29" s="50"/>
      <c r="Q29" s="50"/>
      <c r="R29" s="50"/>
      <c r="T29" s="38" t="s">
        <v>184</v>
      </c>
      <c r="U29" s="102" t="s">
        <v>194</v>
      </c>
      <c r="V29" s="34" t="s">
        <v>218</v>
      </c>
    </row>
    <row r="30" spans="1:28" ht="20" customHeight="1" thickBot="1">
      <c r="A30" s="65"/>
      <c r="B30" s="65"/>
      <c r="C30" s="65"/>
      <c r="D30" s="65"/>
      <c r="E30" s="65"/>
      <c r="F30" s="65"/>
      <c r="G30" s="65"/>
      <c r="H30" s="65"/>
      <c r="I30" s="65"/>
      <c r="J30" s="65"/>
      <c r="K30" s="65"/>
      <c r="L30" s="65"/>
      <c r="M30" s="65"/>
      <c r="N30" s="65"/>
      <c r="O30" s="65"/>
      <c r="P30" s="50"/>
      <c r="Q30" s="50"/>
      <c r="R30" s="50"/>
    </row>
    <row r="31" spans="1:28" ht="20" customHeight="1" thickBot="1">
      <c r="A31" s="65"/>
      <c r="B31" s="65"/>
      <c r="C31" s="65" t="s">
        <v>126</v>
      </c>
      <c r="D31" s="65"/>
      <c r="E31" s="65"/>
      <c r="F31" s="65"/>
      <c r="G31" s="65"/>
      <c r="H31" s="65"/>
      <c r="I31" s="65" t="s">
        <v>127</v>
      </c>
      <c r="J31" s="65"/>
      <c r="K31" s="65"/>
      <c r="L31" s="65"/>
      <c r="M31" s="65"/>
      <c r="N31" s="65"/>
      <c r="O31" s="65"/>
      <c r="P31" s="50"/>
      <c r="Q31" s="50"/>
      <c r="R31" s="50"/>
      <c r="T31" s="47" t="s">
        <v>32</v>
      </c>
      <c r="U31" s="48" t="str">
        <f>IF(ISNUMBER(U29),IF(U29=0,"　不　要",ROUNDUP(U20*0.0017,0)),"建退共確認")</f>
        <v>建退共確認</v>
      </c>
      <c r="V31" s="49" t="str">
        <f>IF(ISNUMBER(U31),"以上","")</f>
        <v/>
      </c>
    </row>
    <row r="32" spans="1:28" ht="20" customHeight="1">
      <c r="A32" s="65"/>
      <c r="B32" s="65"/>
      <c r="C32" s="65"/>
      <c r="D32" s="65"/>
      <c r="E32" s="65"/>
      <c r="F32" s="65"/>
      <c r="G32" s="65"/>
      <c r="H32" s="65"/>
      <c r="I32" s="65" t="s">
        <v>128</v>
      </c>
      <c r="K32" s="65"/>
      <c r="L32" s="65"/>
      <c r="M32" s="65"/>
      <c r="N32" s="65"/>
      <c r="O32" s="65"/>
      <c r="P32" s="50"/>
      <c r="Q32" s="50"/>
      <c r="R32" s="50"/>
    </row>
    <row r="33" spans="1:22" ht="20" customHeight="1">
      <c r="A33" s="65"/>
      <c r="B33" s="65"/>
      <c r="C33" s="65"/>
      <c r="D33" s="65"/>
      <c r="E33" s="65"/>
      <c r="F33" s="65"/>
      <c r="G33" s="65"/>
      <c r="H33" s="65"/>
      <c r="I33" s="85" t="str">
        <f>"三重県知事　"&amp;U33</f>
        <v>三重県知事　一　見　勝　之</v>
      </c>
      <c r="J33" s="82"/>
      <c r="K33" s="85"/>
      <c r="L33" s="85"/>
      <c r="M33" s="85"/>
      <c r="N33" s="85"/>
      <c r="O33" s="85"/>
      <c r="P33" s="50"/>
      <c r="Q33" s="50"/>
      <c r="R33" s="50"/>
      <c r="S33" s="82"/>
      <c r="T33" s="83" t="s">
        <v>214</v>
      </c>
      <c r="U33" s="240" t="s">
        <v>215</v>
      </c>
      <c r="V33" s="241"/>
    </row>
    <row r="34" spans="1:22" ht="20" customHeight="1">
      <c r="A34" s="65"/>
      <c r="B34" s="65"/>
      <c r="C34" s="65"/>
      <c r="D34" s="65"/>
      <c r="E34" s="65"/>
      <c r="F34" s="65"/>
      <c r="G34" s="65"/>
      <c r="H34" s="65"/>
      <c r="I34" s="65"/>
      <c r="J34" s="65"/>
      <c r="K34" s="65"/>
      <c r="L34" s="65"/>
      <c r="M34" s="65"/>
      <c r="N34" s="65"/>
      <c r="O34" s="65"/>
      <c r="P34" s="50"/>
      <c r="Q34" s="50"/>
      <c r="R34" s="50"/>
    </row>
    <row r="35" spans="1:22" ht="20" customHeight="1">
      <c r="A35" s="65"/>
      <c r="B35" s="65"/>
      <c r="C35" s="65" t="s">
        <v>129</v>
      </c>
      <c r="D35" s="65"/>
      <c r="E35" s="65" t="s">
        <v>132</v>
      </c>
      <c r="F35" s="65"/>
      <c r="G35" s="65"/>
      <c r="H35" s="65"/>
      <c r="I35" s="242"/>
      <c r="J35" s="242"/>
      <c r="K35" s="242"/>
      <c r="L35" s="242"/>
      <c r="M35" s="242"/>
      <c r="N35" s="242"/>
      <c r="O35" s="242"/>
      <c r="P35" s="242"/>
      <c r="Q35" s="242"/>
      <c r="R35" s="50"/>
      <c r="T35" s="57" t="s">
        <v>155</v>
      </c>
    </row>
    <row r="36" spans="1:22" ht="20" customHeight="1">
      <c r="A36" s="65"/>
      <c r="B36" s="65"/>
      <c r="C36" s="65"/>
      <c r="D36" s="65"/>
      <c r="E36" s="65" t="s">
        <v>130</v>
      </c>
      <c r="F36" s="65"/>
      <c r="G36" s="65"/>
      <c r="H36" s="65"/>
      <c r="I36" s="242"/>
      <c r="J36" s="242"/>
      <c r="K36" s="242"/>
      <c r="L36" s="242"/>
      <c r="M36" s="242"/>
      <c r="N36" s="242"/>
      <c r="O36" s="242"/>
      <c r="P36" s="242"/>
      <c r="Q36" s="242"/>
      <c r="R36" s="65"/>
    </row>
    <row r="37" spans="1:22" ht="20" customHeight="1">
      <c r="A37" s="65"/>
      <c r="B37" s="65"/>
      <c r="C37" s="65"/>
      <c r="D37" s="65"/>
      <c r="E37" s="65" t="s">
        <v>131</v>
      </c>
      <c r="F37" s="65"/>
      <c r="G37" s="65"/>
      <c r="H37" s="65"/>
      <c r="I37" s="242"/>
      <c r="J37" s="242"/>
      <c r="K37" s="242"/>
      <c r="L37" s="242"/>
      <c r="M37" s="242"/>
      <c r="N37" s="242"/>
      <c r="O37" s="242"/>
      <c r="P37" s="242"/>
      <c r="Q37" s="242"/>
      <c r="R37" s="65"/>
    </row>
    <row r="38" spans="1:22" ht="20" customHeight="1">
      <c r="A38" s="65"/>
      <c r="B38" s="65"/>
      <c r="C38" s="65"/>
      <c r="D38" s="65"/>
      <c r="E38" s="65"/>
      <c r="F38" s="65"/>
      <c r="G38" s="65"/>
      <c r="H38" s="65"/>
      <c r="I38" s="65"/>
      <c r="J38" s="65"/>
      <c r="K38" s="65"/>
      <c r="L38" s="65"/>
      <c r="M38" s="65"/>
      <c r="N38" s="65"/>
      <c r="O38" s="65"/>
      <c r="P38" s="65"/>
      <c r="Q38" s="65"/>
      <c r="R38" s="176" t="s">
        <v>247</v>
      </c>
    </row>
    <row r="39" spans="1:22" ht="20" customHeight="1">
      <c r="A39" s="65"/>
      <c r="B39" s="65"/>
      <c r="C39" s="65"/>
      <c r="D39" s="65"/>
      <c r="E39" s="65"/>
      <c r="F39" s="65"/>
      <c r="G39" s="65"/>
      <c r="H39" s="65"/>
      <c r="I39" s="65"/>
      <c r="J39" s="65"/>
      <c r="K39" s="65"/>
      <c r="L39" s="65"/>
      <c r="M39" s="65"/>
      <c r="N39" s="65"/>
      <c r="O39" s="65"/>
      <c r="P39" s="65"/>
      <c r="Q39" s="65"/>
      <c r="R39" s="65"/>
    </row>
    <row r="40" spans="1:22" ht="20" customHeight="1">
      <c r="A40" s="65"/>
      <c r="B40" s="65"/>
      <c r="C40" s="65"/>
      <c r="D40" s="65"/>
      <c r="E40" s="65"/>
      <c r="F40" s="65"/>
      <c r="G40" s="65"/>
      <c r="H40" s="65"/>
      <c r="I40" s="65"/>
      <c r="J40" s="65"/>
      <c r="K40" s="65"/>
      <c r="L40" s="65"/>
      <c r="M40" s="65"/>
      <c r="N40" s="65"/>
      <c r="O40" s="65"/>
      <c r="P40" s="65"/>
      <c r="Q40" s="65"/>
      <c r="R40" s="65"/>
    </row>
    <row r="41" spans="1:22" ht="20" customHeight="1">
      <c r="A41" s="65"/>
      <c r="B41" s="65"/>
      <c r="C41" s="65"/>
      <c r="D41" s="65"/>
      <c r="E41" s="65"/>
      <c r="F41" s="65"/>
      <c r="G41" s="65"/>
      <c r="H41" s="65"/>
      <c r="I41" s="65"/>
      <c r="J41" s="65"/>
      <c r="K41" s="65"/>
      <c r="L41" s="65"/>
      <c r="M41" s="65"/>
      <c r="N41" s="65"/>
      <c r="O41" s="65"/>
      <c r="P41" s="65"/>
      <c r="Q41" s="65"/>
      <c r="R41" s="65"/>
    </row>
    <row r="42" spans="1:22" ht="20" customHeight="1">
      <c r="Q42" s="123"/>
      <c r="R42" s="175" t="s">
        <v>254</v>
      </c>
    </row>
  </sheetData>
  <sheetProtection sheet="1" objects="1" scenarios="1"/>
  <mergeCells count="32">
    <mergeCell ref="Y21:AB21"/>
    <mergeCell ref="D5:N5"/>
    <mergeCell ref="H12:R12"/>
    <mergeCell ref="J21:L21"/>
    <mergeCell ref="G8:R8"/>
    <mergeCell ref="G9:R9"/>
    <mergeCell ref="H11:R11"/>
    <mergeCell ref="AA14:AC16"/>
    <mergeCell ref="G7:P7"/>
    <mergeCell ref="Y14:Z14"/>
    <mergeCell ref="U16:V16"/>
    <mergeCell ref="Y16:Z16"/>
    <mergeCell ref="U14:V14"/>
    <mergeCell ref="I14:L14"/>
    <mergeCell ref="U5:V5"/>
    <mergeCell ref="Y5:Z5"/>
    <mergeCell ref="I35:Q35"/>
    <mergeCell ref="I36:Q36"/>
    <mergeCell ref="I37:Q37"/>
    <mergeCell ref="V24:Z26"/>
    <mergeCell ref="G24:K24"/>
    <mergeCell ref="A26:R26"/>
    <mergeCell ref="A27:R27"/>
    <mergeCell ref="U33:V33"/>
    <mergeCell ref="B29:E29"/>
    <mergeCell ref="Q4:R5"/>
    <mergeCell ref="Q6:R6"/>
    <mergeCell ref="A14:E16"/>
    <mergeCell ref="G18:K18"/>
    <mergeCell ref="B19:I19"/>
    <mergeCell ref="J19:M19"/>
    <mergeCell ref="I16:L16"/>
  </mergeCells>
  <phoneticPr fontId="7"/>
  <conditionalFormatting sqref="I35:Q37">
    <cfRule type="expression" dxfId="9" priority="4">
      <formula>ISBLANK($I$35)</formula>
    </cfRule>
  </conditionalFormatting>
  <conditionalFormatting sqref="J21">
    <cfRule type="expression" dxfId="8" priority="17">
      <formula>ISBLANK($U$21)</formula>
    </cfRule>
  </conditionalFormatting>
  <conditionalFormatting sqref="X5">
    <cfRule type="expression" dxfId="7" priority="1">
      <formula>$X$13="ＮＧ！"</formula>
    </cfRule>
  </conditionalFormatting>
  <conditionalFormatting sqref="X14">
    <cfRule type="expression" dxfId="6" priority="3">
      <formula>$X$13="ＮＧ！"</formula>
    </cfRule>
  </conditionalFormatting>
  <conditionalFormatting sqref="X16">
    <cfRule type="expression" dxfId="5" priority="2">
      <formula>$X$14="ＮＧ！"</formula>
    </cfRule>
  </conditionalFormatting>
  <dataValidations count="5">
    <dataValidation imeMode="off" allowBlank="1" showInputMessage="1" showErrorMessage="1" sqref="U6 U24 U27 U33 X6" xr:uid="{00000000-0002-0000-0400-000000000000}"/>
    <dataValidation imeMode="hiragana" allowBlank="1" showInputMessage="1" showErrorMessage="1" sqref="I35:Q37 U11:X12 U7:U9" xr:uid="{00000000-0002-0000-0400-000001000000}"/>
    <dataValidation type="list" imeMode="off" allowBlank="1" showInputMessage="1" showErrorMessage="1" error="［１］または［０］を入力してください" sqref="U29" xr:uid="{00000000-0002-0000-0400-000002000000}">
      <formula1>"1,0,建退共【要・否】"</formula1>
    </dataValidation>
    <dataValidation type="list" imeMode="off" allowBlank="1" showInputMessage="1" showErrorMessage="1" error="［１］または［０］を入力してください" prompt="［１］または_x000a_［０］を入力" sqref="U21" xr:uid="{00000000-0002-0000-0400-000003000000}">
      <formula1>"1,0"</formula1>
    </dataValidation>
    <dataValidation imeMode="off" allowBlank="1" showInputMessage="1" showErrorMessage="1" prompt="応札額_x000a_（税抜き）を入力" sqref="U18" xr:uid="{00000000-0002-0000-0400-000004000000}"/>
  </dataValidations>
  <pageMargins left="0.78740157480314965" right="0" top="0.39370078740157483" bottom="0" header="0" footer="0"/>
  <pageSetup paperSize="9" orientation="portrait" horizontalDpi="4294967294"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C42"/>
  <sheetViews>
    <sheetView defaultGridColor="0" colorId="55" workbookViewId="0"/>
  </sheetViews>
  <sheetFormatPr defaultColWidth="8.58203125"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58203125" style="68"/>
  </cols>
  <sheetData>
    <row r="1" spans="1:29" customFormat="1"/>
    <row r="2" spans="1:29" customFormat="1"/>
    <row r="3" spans="1:29" ht="20" customHeight="1">
      <c r="A3" s="68" t="s">
        <v>34</v>
      </c>
      <c r="P3" s="82"/>
      <c r="Q3" s="82"/>
      <c r="R3" s="82"/>
    </row>
    <row r="4" spans="1:29" ht="20" customHeight="1">
      <c r="P4" s="82"/>
      <c r="Q4" s="203" t="s">
        <v>230</v>
      </c>
      <c r="R4" s="204"/>
      <c r="T4" s="170" t="s">
        <v>239</v>
      </c>
      <c r="U4"/>
      <c r="V4"/>
      <c r="W4"/>
      <c r="X4"/>
      <c r="Y4"/>
      <c r="Z4"/>
      <c r="AA4"/>
      <c r="AB4"/>
    </row>
    <row r="5" spans="1:29" ht="20" customHeight="1">
      <c r="D5" s="256" t="s">
        <v>35</v>
      </c>
      <c r="E5" s="256"/>
      <c r="F5" s="256"/>
      <c r="G5" s="256"/>
      <c r="H5" s="256"/>
      <c r="I5" s="256"/>
      <c r="J5" s="256"/>
      <c r="K5" s="256"/>
      <c r="L5" s="256"/>
      <c r="M5" s="256"/>
      <c r="N5" s="256"/>
      <c r="P5" s="82"/>
      <c r="Q5" s="204"/>
      <c r="R5" s="204"/>
      <c r="T5" s="169" t="s">
        <v>240</v>
      </c>
      <c r="U5" s="206"/>
      <c r="V5" s="207"/>
      <c r="W5" s="36" t="str">
        <f>TEXT(U5,"aaa")</f>
        <v>土</v>
      </c>
      <c r="X5" s="37" t="str">
        <f>IF(WEEKDAY(U5,2)&lt;6,IF(Y5="-","ＯＫ","ＮＧ！"),"ＮＧ！")</f>
        <v>ＮＧ！</v>
      </c>
      <c r="Y5" s="208" t="str">
        <f>IF(ISERROR(VLOOKUP(U5,休日設定範囲,2,0)),"-",VLOOKUP(U5,休日設定範囲,2,0))</f>
        <v>-</v>
      </c>
      <c r="Z5" s="208"/>
      <c r="AA5"/>
      <c r="AB5"/>
    </row>
    <row r="6" spans="1:29" ht="20" customHeight="1" thickBot="1">
      <c r="P6" s="82"/>
      <c r="Q6" s="253">
        <f>参照!C4</f>
        <v>200</v>
      </c>
      <c r="R6" s="253"/>
      <c r="T6"/>
      <c r="U6"/>
      <c r="V6"/>
      <c r="W6"/>
      <c r="X6"/>
      <c r="Y6"/>
      <c r="Z6"/>
      <c r="AA6"/>
      <c r="AB6"/>
    </row>
    <row r="7" spans="1:29" ht="20" customHeight="1" thickTop="1">
      <c r="A7" s="68" t="s">
        <v>20</v>
      </c>
      <c r="G7" s="210" t="str">
        <f>IF(U7=0,"",DBCS(LEFT(U7,6))&amp;ASC(MID(U7,7,30)))</f>
        <v>令和●年度　公共土木施設維管 第1-1分2001号</v>
      </c>
      <c r="H7" s="210"/>
      <c r="I7" s="210"/>
      <c r="J7" s="210"/>
      <c r="K7" s="210"/>
      <c r="L7" s="210"/>
      <c r="M7" s="210"/>
      <c r="N7" s="210"/>
      <c r="O7" s="210"/>
      <c r="P7" s="210"/>
      <c r="Q7" s="97"/>
      <c r="R7" s="97"/>
      <c r="T7" s="83" t="s">
        <v>216</v>
      </c>
      <c r="U7" s="105" t="s">
        <v>224</v>
      </c>
      <c r="V7" s="106"/>
      <c r="W7" s="106"/>
      <c r="X7" s="106"/>
      <c r="Y7" s="106"/>
      <c r="Z7" s="107"/>
      <c r="AA7" s="82"/>
      <c r="AB7" s="82"/>
      <c r="AC7" s="82"/>
    </row>
    <row r="8" spans="1:29" ht="20" customHeight="1">
      <c r="G8" s="210" t="str">
        <f>IF(U8=0,"",U8)</f>
        <v>一般県道●●線</v>
      </c>
      <c r="H8" s="210"/>
      <c r="I8" s="210"/>
      <c r="J8" s="210"/>
      <c r="K8" s="210"/>
      <c r="L8" s="210"/>
      <c r="M8" s="210"/>
      <c r="N8" s="210"/>
      <c r="O8" s="210"/>
      <c r="P8" s="210"/>
      <c r="Q8" s="210"/>
      <c r="R8" s="210"/>
      <c r="T8" s="83" t="s">
        <v>217</v>
      </c>
      <c r="U8" s="108" t="s">
        <v>211</v>
      </c>
      <c r="V8" s="109"/>
      <c r="W8" s="109"/>
      <c r="X8" s="109"/>
      <c r="Y8" s="109"/>
      <c r="Z8" s="110"/>
      <c r="AA8" s="82"/>
      <c r="AB8" s="82"/>
      <c r="AC8" s="82"/>
    </row>
    <row r="9" spans="1:29" ht="20" customHeight="1" thickBot="1">
      <c r="G9" s="210" t="str">
        <f>IF(U9=0,"",U9)</f>
        <v>道路維持補修（単価契約）業務委託</v>
      </c>
      <c r="H9" s="210"/>
      <c r="I9" s="210"/>
      <c r="J9" s="210"/>
      <c r="K9" s="210"/>
      <c r="L9" s="210"/>
      <c r="M9" s="210"/>
      <c r="N9" s="210"/>
      <c r="O9" s="210"/>
      <c r="P9" s="210"/>
      <c r="Q9" s="210"/>
      <c r="R9" s="210"/>
      <c r="T9" s="99" t="s">
        <v>210</v>
      </c>
      <c r="U9" s="111" t="s">
        <v>219</v>
      </c>
      <c r="V9" s="112"/>
      <c r="W9" s="112"/>
      <c r="X9" s="112"/>
      <c r="Y9" s="112"/>
      <c r="Z9" s="113"/>
      <c r="AA9" s="82"/>
      <c r="AB9" s="82"/>
      <c r="AC9" s="82"/>
    </row>
    <row r="10" spans="1:29" ht="20" customHeight="1" thickTop="1" thickBot="1">
      <c r="G10" s="63"/>
      <c r="H10" s="63"/>
      <c r="I10" s="63"/>
      <c r="J10" s="63"/>
      <c r="K10" s="63"/>
      <c r="L10" s="63"/>
      <c r="M10" s="63"/>
      <c r="N10" s="63"/>
      <c r="O10" s="63"/>
      <c r="P10" s="63"/>
      <c r="Q10" s="63"/>
      <c r="R10" s="63"/>
      <c r="T10" s="82"/>
      <c r="U10" s="82"/>
      <c r="V10" s="82"/>
      <c r="W10" s="82"/>
      <c r="X10" s="82"/>
      <c r="Y10" s="82"/>
      <c r="Z10" s="82"/>
      <c r="AA10" s="82"/>
      <c r="AB10" s="82"/>
      <c r="AC10" s="82"/>
    </row>
    <row r="11" spans="1:29" ht="20" customHeight="1" thickTop="1">
      <c r="A11" s="68" t="s">
        <v>36</v>
      </c>
      <c r="G11" s="63" t="s">
        <v>113</v>
      </c>
      <c r="H11" s="210" t="str">
        <f>U11</f>
        <v>●●市　地内</v>
      </c>
      <c r="I11" s="210"/>
      <c r="J11" s="210"/>
      <c r="K11" s="210"/>
      <c r="L11" s="210"/>
      <c r="M11" s="210"/>
      <c r="N11" s="210"/>
      <c r="O11" s="210"/>
      <c r="P11" s="210"/>
      <c r="Q11" s="210"/>
      <c r="R11" s="210"/>
      <c r="T11" s="83" t="s">
        <v>213</v>
      </c>
      <c r="U11" s="114" t="s">
        <v>226</v>
      </c>
      <c r="V11" s="115"/>
      <c r="W11" s="115"/>
      <c r="X11" s="116"/>
      <c r="Y11" s="82"/>
      <c r="Z11" s="82"/>
      <c r="AA11" s="82"/>
      <c r="AB11" s="82"/>
      <c r="AC11" s="82"/>
    </row>
    <row r="12" spans="1:29" ht="20" customHeight="1" thickBot="1">
      <c r="G12" s="63" t="s">
        <v>114</v>
      </c>
      <c r="H12" s="211" t="str">
        <f>IF(U12=0,"",U12)</f>
        <v/>
      </c>
      <c r="I12" s="211"/>
      <c r="J12" s="211"/>
      <c r="K12" s="211"/>
      <c r="L12" s="211"/>
      <c r="M12" s="211"/>
      <c r="N12" s="211"/>
      <c r="O12" s="211"/>
      <c r="P12" s="211"/>
      <c r="Q12" s="211"/>
      <c r="R12" s="211"/>
      <c r="T12" s="83" t="s">
        <v>204</v>
      </c>
      <c r="U12" s="117"/>
      <c r="V12" s="118"/>
      <c r="W12" s="118"/>
      <c r="X12" s="119"/>
      <c r="Y12" s="86"/>
      <c r="Z12" s="82"/>
      <c r="AA12" s="82"/>
      <c r="AB12" s="82"/>
      <c r="AC12" s="82"/>
    </row>
    <row r="13" spans="1:29" ht="20" customHeight="1" thickTop="1" thickBot="1">
      <c r="T13" s="82"/>
      <c r="U13" s="82"/>
      <c r="V13" s="82"/>
      <c r="W13" s="82"/>
      <c r="X13" s="82"/>
      <c r="Y13" s="82"/>
      <c r="Z13" s="120" t="str">
        <f>"※祝日設定：令和"&amp;DBCS(holiday!$B$148)&amp;"年度末まで"</f>
        <v>※祝日設定：令和９年度末まで</v>
      </c>
      <c r="AA13" s="82"/>
      <c r="AB13" s="82"/>
      <c r="AC13" s="82"/>
    </row>
    <row r="14" spans="1:29" ht="20" customHeight="1" thickTop="1" thickBot="1">
      <c r="A14" s="259" t="s">
        <v>21</v>
      </c>
      <c r="B14" s="259"/>
      <c r="C14" s="259"/>
      <c r="D14" s="259"/>
      <c r="E14" s="259"/>
      <c r="G14" s="68" t="s">
        <v>4</v>
      </c>
      <c r="I14" s="268">
        <f>U14</f>
        <v>45481</v>
      </c>
      <c r="J14" s="268"/>
      <c r="K14" s="268"/>
      <c r="L14" s="268"/>
      <c r="P14" s="73"/>
      <c r="Q14" s="73"/>
      <c r="T14" s="35" t="s">
        <v>85</v>
      </c>
      <c r="U14" s="254">
        <v>45481</v>
      </c>
      <c r="V14" s="255"/>
      <c r="W14" s="36" t="str">
        <f>TEXT(U14,"aaa")</f>
        <v>月</v>
      </c>
      <c r="X14" s="37" t="str">
        <f>IF(WEEKDAY(U14,2)&lt;6,IF(Y14="-","ＯＫ","ＮＧ！"),"ＮＧ！")</f>
        <v>ＯＫ</v>
      </c>
      <c r="Y14" s="208" t="str">
        <f>IF(ISERROR(VLOOKUP(U14,休日設定範囲,2,0)),"-",VLOOKUP(U14,休日設定範囲,2,0))</f>
        <v>-</v>
      </c>
      <c r="Z14" s="208"/>
      <c r="AA14" s="263" t="s">
        <v>212</v>
      </c>
      <c r="AB14" s="263"/>
      <c r="AC14" s="263"/>
    </row>
    <row r="15" spans="1:29" ht="10" customHeight="1" thickTop="1" thickBot="1">
      <c r="A15" s="259"/>
      <c r="B15" s="259"/>
      <c r="C15" s="259"/>
      <c r="D15" s="259"/>
      <c r="E15" s="259"/>
      <c r="T15" s="82"/>
      <c r="U15" s="82"/>
      <c r="V15" s="82"/>
      <c r="W15" s="82"/>
      <c r="X15" s="82"/>
      <c r="Y15" s="82"/>
      <c r="Z15" s="82"/>
      <c r="AA15" s="231"/>
      <c r="AB15" s="231"/>
      <c r="AC15" s="231"/>
    </row>
    <row r="16" spans="1:29" ht="20" customHeight="1" thickTop="1" thickBot="1">
      <c r="A16" s="259"/>
      <c r="B16" s="259"/>
      <c r="C16" s="259"/>
      <c r="D16" s="259"/>
      <c r="E16" s="259"/>
      <c r="G16" s="68" t="s">
        <v>5</v>
      </c>
      <c r="I16" s="268">
        <f>U16</f>
        <v>45735</v>
      </c>
      <c r="J16" s="268"/>
      <c r="K16" s="268"/>
      <c r="L16" s="268"/>
      <c r="T16" s="35" t="s">
        <v>86</v>
      </c>
      <c r="U16" s="254">
        <v>45735</v>
      </c>
      <c r="V16" s="255"/>
      <c r="W16" s="36" t="str">
        <f>TEXT(U16,"aaa")</f>
        <v>水</v>
      </c>
      <c r="X16" s="37" t="str">
        <f>IF(WEEKDAY(U16,2)&lt;6,IF(Y16="-","ＯＫ","ＮＧ！"),"ＮＧ！")</f>
        <v>ＯＫ</v>
      </c>
      <c r="Y16" s="208" t="str">
        <f>IF(ISERROR(VLOOKUP(U16,休日設定範囲,2,0)),"-",VLOOKUP(U16,休日設定範囲,2,0))</f>
        <v>-</v>
      </c>
      <c r="Z16" s="208"/>
      <c r="AA16" s="231"/>
      <c r="AB16" s="231"/>
      <c r="AC16" s="231"/>
    </row>
    <row r="17" spans="1:28" ht="20" customHeight="1" thickTop="1">
      <c r="T17"/>
      <c r="U17"/>
      <c r="V17"/>
      <c r="W17"/>
      <c r="X17"/>
      <c r="Y17"/>
      <c r="Z17"/>
      <c r="AA17"/>
      <c r="AB17"/>
    </row>
    <row r="18" spans="1:28" ht="20" customHeight="1">
      <c r="A18" s="68" t="s">
        <v>111</v>
      </c>
      <c r="G18" s="68" t="s">
        <v>112</v>
      </c>
    </row>
    <row r="19" spans="1:28" ht="20" customHeight="1">
      <c r="G19" s="68" t="s">
        <v>102</v>
      </c>
    </row>
    <row r="20" spans="1:28" ht="20" customHeight="1" thickBot="1">
      <c r="N20" s="77"/>
    </row>
    <row r="21" spans="1:28" ht="20" customHeight="1" thickTop="1" thickBot="1">
      <c r="A21" s="68" t="s">
        <v>23</v>
      </c>
      <c r="G21" s="78" t="str">
        <f>IF(ISBLANK(U21),"※入力",U21)</f>
        <v>※入力</v>
      </c>
      <c r="H21" s="68" t="s">
        <v>12</v>
      </c>
      <c r="I21" s="78"/>
      <c r="T21" s="38" t="s">
        <v>195</v>
      </c>
      <c r="U21" s="101"/>
      <c r="V21" s="34" t="s">
        <v>225</v>
      </c>
    </row>
    <row r="22" spans="1:28" ht="20" customHeight="1" thickTop="1"/>
    <row r="23" spans="1:28" ht="20" customHeight="1"/>
    <row r="24" spans="1:28" ht="20" customHeight="1">
      <c r="A24" s="68" t="s">
        <v>10</v>
      </c>
      <c r="G24" s="60" t="s">
        <v>196</v>
      </c>
      <c r="L24" s="68" t="str">
        <f>IF(U24=0,"","－")</f>
        <v/>
      </c>
    </row>
    <row r="25" spans="1:28" ht="20" customHeight="1"/>
    <row r="26" spans="1:28" ht="45" customHeight="1">
      <c r="A26" s="265" t="s">
        <v>179</v>
      </c>
      <c r="B26" s="265"/>
      <c r="C26" s="265"/>
      <c r="D26" s="265"/>
      <c r="E26" s="265"/>
      <c r="F26" s="265"/>
      <c r="G26" s="265"/>
      <c r="H26" s="265"/>
      <c r="I26" s="265"/>
      <c r="J26" s="265"/>
      <c r="K26" s="265"/>
      <c r="L26" s="265"/>
      <c r="M26" s="265"/>
      <c r="N26" s="265"/>
      <c r="O26" s="265"/>
      <c r="P26" s="265"/>
      <c r="Q26" s="265"/>
      <c r="R26" s="265"/>
    </row>
    <row r="27" spans="1:28" customFormat="1" ht="45" customHeight="1">
      <c r="A27" s="266" t="str">
        <f>"　本契約の証として書面の場合は本書"&amp;DBCS(U27)&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27" s="266"/>
      <c r="C27" s="266"/>
      <c r="D27" s="266"/>
      <c r="E27" s="266"/>
      <c r="F27" s="266"/>
      <c r="G27" s="266"/>
      <c r="H27" s="266"/>
      <c r="I27" s="266"/>
      <c r="J27" s="266"/>
      <c r="K27" s="266"/>
      <c r="L27" s="266"/>
      <c r="M27" s="266"/>
      <c r="N27" s="266"/>
      <c r="O27" s="266"/>
      <c r="P27" s="266"/>
      <c r="Q27" s="266"/>
      <c r="R27" s="266"/>
      <c r="T27" s="165" t="s">
        <v>125</v>
      </c>
      <c r="U27" s="166">
        <v>2</v>
      </c>
      <c r="V27" s="168"/>
      <c r="W27" s="168"/>
      <c r="X27" s="168"/>
      <c r="Y27" s="168"/>
      <c r="Z27" s="168"/>
    </row>
    <row r="28" spans="1:28" ht="20" customHeight="1">
      <c r="A28" s="65"/>
      <c r="B28" s="65"/>
      <c r="C28" s="65"/>
      <c r="D28" s="65"/>
      <c r="E28" s="65"/>
      <c r="F28" s="65"/>
      <c r="G28" s="65"/>
      <c r="H28" s="65"/>
      <c r="I28" s="65"/>
      <c r="J28" s="65"/>
      <c r="K28" s="65"/>
      <c r="L28" s="65"/>
      <c r="M28" s="65"/>
      <c r="N28" s="65"/>
      <c r="O28" s="65"/>
      <c r="P28" s="50"/>
      <c r="Q28" s="50"/>
      <c r="R28" s="50"/>
    </row>
    <row r="29" spans="1:28" ht="20" customHeight="1">
      <c r="A29" s="65"/>
      <c r="B29" s="214">
        <f>IF(U5=0,U14,U5)</f>
        <v>45481</v>
      </c>
      <c r="C29" s="214"/>
      <c r="D29" s="214"/>
      <c r="E29" s="214"/>
      <c r="F29" s="65"/>
      <c r="G29" s="65"/>
      <c r="H29" s="65"/>
      <c r="I29" s="65"/>
      <c r="J29" s="65"/>
      <c r="K29" s="65"/>
      <c r="L29" s="65"/>
      <c r="M29" s="65"/>
      <c r="N29" s="65"/>
      <c r="O29" s="65"/>
      <c r="P29" s="50"/>
      <c r="Q29" s="50"/>
      <c r="R29" s="50"/>
    </row>
    <row r="30" spans="1:28" ht="20" customHeight="1">
      <c r="A30" s="65"/>
      <c r="B30" s="65"/>
      <c r="C30" s="65"/>
      <c r="D30" s="65"/>
      <c r="E30" s="65"/>
      <c r="F30" s="65"/>
      <c r="G30" s="65"/>
      <c r="H30" s="65"/>
      <c r="I30" s="65"/>
      <c r="J30" s="65"/>
      <c r="K30" s="65"/>
      <c r="L30" s="65"/>
      <c r="M30" s="65"/>
      <c r="N30" s="65"/>
      <c r="O30" s="65"/>
      <c r="P30" s="50"/>
      <c r="Q30" s="50"/>
      <c r="R30" s="50"/>
    </row>
    <row r="31" spans="1:28" ht="20" customHeight="1">
      <c r="A31" s="65"/>
      <c r="B31" s="65"/>
      <c r="C31" s="65" t="s">
        <v>126</v>
      </c>
      <c r="D31" s="65"/>
      <c r="E31" s="65"/>
      <c r="F31" s="65"/>
      <c r="G31" s="65"/>
      <c r="H31" s="65"/>
      <c r="I31" s="65" t="s">
        <v>127</v>
      </c>
      <c r="J31" s="65"/>
      <c r="K31" s="65"/>
      <c r="L31" s="65"/>
      <c r="M31" s="65"/>
      <c r="N31" s="65"/>
      <c r="O31" s="65"/>
      <c r="P31" s="50"/>
      <c r="Q31" s="50"/>
      <c r="R31" s="50"/>
    </row>
    <row r="32" spans="1:28" ht="20" customHeight="1">
      <c r="A32" s="65"/>
      <c r="B32" s="65"/>
      <c r="C32" s="65"/>
      <c r="D32" s="65"/>
      <c r="E32" s="65"/>
      <c r="F32" s="65"/>
      <c r="G32" s="65"/>
      <c r="H32" s="65"/>
      <c r="I32" s="65" t="s">
        <v>128</v>
      </c>
      <c r="K32" s="65"/>
      <c r="L32" s="65"/>
      <c r="M32" s="65"/>
      <c r="N32" s="65"/>
      <c r="O32" s="65"/>
      <c r="P32" s="50"/>
      <c r="Q32" s="50"/>
      <c r="R32" s="50"/>
    </row>
    <row r="33" spans="1:22" ht="20" customHeight="1">
      <c r="A33" s="65"/>
      <c r="B33" s="65"/>
      <c r="C33" s="65"/>
      <c r="D33" s="65"/>
      <c r="E33" s="65"/>
      <c r="F33" s="65"/>
      <c r="G33" s="65"/>
      <c r="H33" s="65"/>
      <c r="I33" s="85" t="str">
        <f>"三重県知事　"&amp;U33</f>
        <v>三重県知事　一　見　勝　之</v>
      </c>
      <c r="J33" s="82"/>
      <c r="K33" s="85"/>
      <c r="L33" s="85"/>
      <c r="M33" s="85"/>
      <c r="N33" s="85"/>
      <c r="O33" s="85"/>
      <c r="P33" s="50"/>
      <c r="Q33" s="50"/>
      <c r="R33" s="50"/>
      <c r="S33" s="82"/>
      <c r="T33" s="83" t="s">
        <v>214</v>
      </c>
      <c r="U33" s="240" t="s">
        <v>215</v>
      </c>
      <c r="V33" s="241"/>
    </row>
    <row r="34" spans="1:22" ht="20" customHeight="1">
      <c r="A34" s="65"/>
      <c r="B34" s="65"/>
      <c r="C34" s="65"/>
      <c r="D34" s="65"/>
      <c r="E34" s="65"/>
      <c r="F34" s="65"/>
      <c r="G34" s="65"/>
      <c r="H34" s="65"/>
      <c r="I34" s="65"/>
      <c r="J34" s="65"/>
      <c r="K34" s="65"/>
      <c r="L34" s="65"/>
      <c r="M34" s="65"/>
      <c r="N34" s="65"/>
      <c r="O34" s="65"/>
      <c r="P34" s="50"/>
      <c r="Q34" s="50"/>
      <c r="R34" s="50"/>
    </row>
    <row r="35" spans="1:22" ht="20" customHeight="1">
      <c r="A35" s="65"/>
      <c r="B35" s="65"/>
      <c r="C35" s="65" t="s">
        <v>129</v>
      </c>
      <c r="D35" s="65"/>
      <c r="E35" s="65" t="s">
        <v>132</v>
      </c>
      <c r="F35" s="65"/>
      <c r="G35" s="65"/>
      <c r="H35" s="65"/>
      <c r="I35" s="242"/>
      <c r="J35" s="242"/>
      <c r="K35" s="242"/>
      <c r="L35" s="242"/>
      <c r="M35" s="242"/>
      <c r="N35" s="242"/>
      <c r="O35" s="242"/>
      <c r="P35" s="242"/>
      <c r="Q35" s="242"/>
      <c r="R35" s="50"/>
      <c r="T35" s="57" t="s">
        <v>155</v>
      </c>
    </row>
    <row r="36" spans="1:22" ht="20" customHeight="1">
      <c r="A36" s="65"/>
      <c r="B36" s="65"/>
      <c r="C36" s="65"/>
      <c r="D36" s="65"/>
      <c r="E36" s="65" t="s">
        <v>130</v>
      </c>
      <c r="F36" s="65"/>
      <c r="G36" s="65"/>
      <c r="H36" s="65"/>
      <c r="I36" s="242"/>
      <c r="J36" s="242"/>
      <c r="K36" s="242"/>
      <c r="L36" s="242"/>
      <c r="M36" s="242"/>
      <c r="N36" s="242"/>
      <c r="O36" s="242"/>
      <c r="P36" s="242"/>
      <c r="Q36" s="242"/>
      <c r="R36" s="65"/>
    </row>
    <row r="37" spans="1:22" ht="20" customHeight="1">
      <c r="A37" s="65"/>
      <c r="B37" s="65"/>
      <c r="C37" s="65"/>
      <c r="D37" s="65"/>
      <c r="E37" s="65" t="s">
        <v>131</v>
      </c>
      <c r="F37" s="65"/>
      <c r="G37" s="65"/>
      <c r="H37" s="65"/>
      <c r="I37" s="242"/>
      <c r="J37" s="242"/>
      <c r="K37" s="242"/>
      <c r="L37" s="242"/>
      <c r="M37" s="242"/>
      <c r="N37" s="242"/>
      <c r="O37" s="242"/>
      <c r="P37" s="242"/>
      <c r="Q37" s="242"/>
      <c r="R37" s="65"/>
    </row>
    <row r="38" spans="1:22" ht="20" customHeight="1">
      <c r="A38" s="65"/>
      <c r="B38" s="65"/>
      <c r="C38" s="65"/>
      <c r="D38" s="65"/>
      <c r="E38" s="65"/>
      <c r="F38" s="65"/>
      <c r="G38" s="65"/>
      <c r="H38" s="65"/>
      <c r="I38" s="65"/>
      <c r="J38" s="65"/>
      <c r="K38" s="65"/>
      <c r="L38" s="65"/>
      <c r="M38" s="65"/>
      <c r="N38" s="65"/>
      <c r="O38" s="65"/>
      <c r="P38" s="65"/>
      <c r="Q38" s="65"/>
      <c r="R38" s="176" t="s">
        <v>247</v>
      </c>
    </row>
    <row r="39" spans="1:22" ht="20" customHeight="1">
      <c r="A39" s="65"/>
      <c r="B39" s="65"/>
      <c r="C39" s="65"/>
      <c r="D39" s="65"/>
      <c r="E39" s="65"/>
      <c r="F39" s="65"/>
      <c r="G39" s="65"/>
      <c r="H39" s="65"/>
      <c r="I39" s="65"/>
      <c r="J39" s="65"/>
      <c r="K39" s="65"/>
      <c r="L39" s="65"/>
      <c r="M39" s="65"/>
      <c r="N39" s="65"/>
      <c r="O39" s="65"/>
      <c r="P39" s="65"/>
      <c r="Q39" s="65"/>
      <c r="R39" s="65"/>
    </row>
    <row r="40" spans="1:22" ht="20" customHeight="1">
      <c r="A40" s="65"/>
      <c r="B40" s="65"/>
      <c r="C40" s="65"/>
      <c r="D40" s="65"/>
      <c r="E40" s="65"/>
      <c r="F40" s="65"/>
      <c r="G40" s="65"/>
      <c r="H40" s="65"/>
      <c r="I40" s="65"/>
      <c r="J40" s="65"/>
      <c r="K40" s="65"/>
      <c r="L40" s="65"/>
      <c r="M40" s="65"/>
      <c r="N40" s="65"/>
      <c r="O40" s="65"/>
      <c r="P40" s="65"/>
      <c r="Q40" s="65"/>
      <c r="R40" s="65"/>
    </row>
    <row r="41" spans="1:22" ht="20" customHeight="1">
      <c r="A41" s="65"/>
      <c r="B41" s="65"/>
      <c r="C41" s="65"/>
      <c r="D41" s="65"/>
      <c r="E41" s="65"/>
      <c r="F41" s="65"/>
      <c r="G41" s="65"/>
      <c r="H41" s="65"/>
      <c r="I41" s="65"/>
      <c r="J41" s="65"/>
      <c r="K41" s="65"/>
      <c r="L41" s="65"/>
      <c r="M41" s="65"/>
      <c r="N41" s="65"/>
      <c r="O41" s="65"/>
      <c r="P41" s="65"/>
      <c r="Q41" s="65"/>
      <c r="R41" s="65"/>
    </row>
    <row r="42" spans="1:22" ht="20" customHeight="1">
      <c r="Q42" s="123"/>
      <c r="R42" s="175" t="s">
        <v>254</v>
      </c>
    </row>
  </sheetData>
  <sheetProtection sheet="1" objects="1" scenarios="1"/>
  <mergeCells count="25">
    <mergeCell ref="H11:R11"/>
    <mergeCell ref="G7:P7"/>
    <mergeCell ref="I35:Q35"/>
    <mergeCell ref="I36:Q36"/>
    <mergeCell ref="I37:Q37"/>
    <mergeCell ref="A26:R26"/>
    <mergeCell ref="H12:R12"/>
    <mergeCell ref="A14:E16"/>
    <mergeCell ref="I14:L14"/>
    <mergeCell ref="U5:V5"/>
    <mergeCell ref="Y5:Z5"/>
    <mergeCell ref="AA14:AC16"/>
    <mergeCell ref="U33:V33"/>
    <mergeCell ref="Q4:R5"/>
    <mergeCell ref="Q6:R6"/>
    <mergeCell ref="A27:R27"/>
    <mergeCell ref="B29:E29"/>
    <mergeCell ref="U14:V14"/>
    <mergeCell ref="Y14:Z14"/>
    <mergeCell ref="I16:L16"/>
    <mergeCell ref="U16:V16"/>
    <mergeCell ref="Y16:Z16"/>
    <mergeCell ref="D5:N5"/>
    <mergeCell ref="G8:R8"/>
    <mergeCell ref="G9:R9"/>
  </mergeCells>
  <phoneticPr fontId="7"/>
  <conditionalFormatting sqref="G21">
    <cfRule type="expression" dxfId="4" priority="7">
      <formula>ISBLANK($U$21)</formula>
    </cfRule>
  </conditionalFormatting>
  <conditionalFormatting sqref="I35:Q37">
    <cfRule type="expression" dxfId="3" priority="4">
      <formula>ISBLANK($I$35)</formula>
    </cfRule>
  </conditionalFormatting>
  <conditionalFormatting sqref="X5">
    <cfRule type="expression" dxfId="2" priority="1">
      <formula>$X$13="ＮＧ！"</formula>
    </cfRule>
  </conditionalFormatting>
  <conditionalFormatting sqref="X14">
    <cfRule type="expression" dxfId="1" priority="3">
      <formula>$X$13="ＮＧ！"</formula>
    </cfRule>
  </conditionalFormatting>
  <conditionalFormatting sqref="X16">
    <cfRule type="expression" dxfId="0" priority="2">
      <formula>$X$14="ＮＧ！"</formula>
    </cfRule>
  </conditionalFormatting>
  <dataValidations count="3">
    <dataValidation type="list" imeMode="off" allowBlank="1" showInputMessage="1" showErrorMessage="1" error="［１］または［０］を入力してください" sqref="U29" xr:uid="{00000000-0002-0000-0500-000000000000}">
      <formula1>"1,0,建退共【要・否】"</formula1>
    </dataValidation>
    <dataValidation imeMode="hiragana" allowBlank="1" showInputMessage="1" showErrorMessage="1" sqref="I35:Q37 U11:X12 U7:U9" xr:uid="{00000000-0002-0000-0500-000001000000}"/>
    <dataValidation imeMode="off" allowBlank="1" showInputMessage="1" showErrorMessage="1" sqref="U6 U24 U18 U33 U27 X6" xr:uid="{00000000-0002-0000-0500-000002000000}"/>
  </dataValidations>
  <pageMargins left="0.78740157480314965" right="0" top="0.39370078740157483" bottom="0" header="0" footer="0"/>
  <pageSetup paperSize="9" orientation="portrait"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holiday</vt:lpstr>
      <vt:lpstr>参照</vt:lpstr>
      <vt:lpstr>【債務】　建設工事　【前金通年】</vt:lpstr>
      <vt:lpstr>【債務】　建設工事　【前金年割】</vt:lpstr>
      <vt:lpstr>＜単年＞建設工事</vt:lpstr>
      <vt:lpstr>【債務】　測量・設計業務委託</vt:lpstr>
      <vt:lpstr>&lt;単年&gt;測量・設計業務委託</vt:lpstr>
      <vt:lpstr>維持業務委託</vt:lpstr>
      <vt:lpstr>維持業務委託【単契】</vt:lpstr>
      <vt:lpstr>'【債務】　建設工事　【前金通年】'!Print_Area</vt:lpstr>
      <vt:lpstr>'【債務】　建設工事　【前金年割】'!Print_Area</vt:lpstr>
      <vt:lpstr>'【債務】　測量・設計業務委託'!Print_Area</vt:lpstr>
      <vt:lpstr>'＜単年＞建設工事'!Print_Area</vt:lpstr>
      <vt:lpstr>'&lt;単年&gt;測量・設計業務委託'!Print_Area</vt:lpstr>
      <vt:lpstr>維持業務委託!Print_Area</vt:lpstr>
      <vt:lpstr>維持業務委託【単契】!Print_Area</vt:lpstr>
      <vt:lpstr>委託印紙</vt:lpstr>
      <vt:lpstr>休日設定範囲</vt:lpstr>
      <vt:lpstr>工事印紙</vt:lpstr>
      <vt:lpstr>部分払</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