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c080060$\新コロナ対策\00_新型コロナ対策\105_R5感染症情報・検査ＰＴ\01_感染症情報班\02_R6年度以降体制検討\03_R6.4以降の体制検討\集団発生報告\05_HP作成\社会福祉施設\04_発生患者経過表\"/>
    </mc:Choice>
  </mc:AlternateContent>
  <xr:revisionPtr revIDLastSave="0" documentId="13_ncr:1_{4555B26B-9F19-4F4F-A609-94CDF43F1B28}" xr6:coauthVersionLast="47" xr6:coauthVersionMax="47" xr10:uidLastSave="{00000000-0000-0000-0000-000000000000}"/>
  <bookViews>
    <workbookView xWindow="28680" yWindow="-7500" windowWidth="29040" windowHeight="15720" xr2:uid="{00000000-000D-0000-FFFF-FFFF00000000}"/>
  </bookViews>
  <sheets>
    <sheet name="記載様式（入所者・利用者）" sheetId="16" r:id="rId1"/>
    <sheet name="記載様式（職員）" sheetId="17" r:id="rId2"/>
    <sheet name="記入例（入所者・利用者）" sheetId="22" r:id="rId3"/>
    <sheet name="記入例（職員）" sheetId="24" r:id="rId4"/>
    <sheet name="保健所使用" sheetId="20" state="hidden" r:id="rId5"/>
    <sheet name="Sheet2" sheetId="21" state="hidden" r:id="rId6"/>
  </sheets>
  <definedNames>
    <definedName name="_xlnm._FilterDatabase" localSheetId="0" hidden="1">'記載様式（入所者・利用者）'!$B$10:$B$112</definedName>
    <definedName name="_xlnm._FilterDatabase" localSheetId="2" hidden="1">'記入例（入所者・利用者）'!$B$12:$B$114</definedName>
    <definedName name="_xlnm.Print_Area" localSheetId="1">'記載様式（職員）'!$A$1:$CT$112</definedName>
    <definedName name="_xlnm.Print_Area" localSheetId="0">'記載様式（入所者・利用者）'!$A$1:$DC$112</definedName>
    <definedName name="_xlnm.Print_Area" localSheetId="3">'記入例（職員）'!$A$1:$CT$112</definedName>
    <definedName name="_xlnm.Print_Area" localSheetId="2">'記入例（入所者・利用者）'!$A$1:$DC$114</definedName>
    <definedName name="_xlnm.Print_Area" localSheetId="4">保健所使用!$A$1:$J$21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W30" i="22" l="1"/>
  <c r="CW29" i="22"/>
  <c r="CW27" i="16"/>
  <c r="A112" i="24"/>
  <c r="A111" i="24"/>
  <c r="A110" i="24"/>
  <c r="A109" i="24"/>
  <c r="A108" i="24"/>
  <c r="A107" i="24"/>
  <c r="A106" i="24"/>
  <c r="A105" i="24"/>
  <c r="A104" i="24"/>
  <c r="A103" i="24"/>
  <c r="A102" i="24"/>
  <c r="A101" i="24"/>
  <c r="A100" i="24"/>
  <c r="A99" i="24"/>
  <c r="A98" i="24"/>
  <c r="A97" i="24"/>
  <c r="A96" i="24"/>
  <c r="A95" i="24"/>
  <c r="A94" i="24"/>
  <c r="A93" i="24"/>
  <c r="A92" i="24"/>
  <c r="A91" i="24"/>
  <c r="A90" i="24"/>
  <c r="A89" i="24"/>
  <c r="A88" i="24"/>
  <c r="A87" i="24"/>
  <c r="A86" i="24"/>
  <c r="A85" i="24"/>
  <c r="A84" i="24"/>
  <c r="A83" i="24"/>
  <c r="A82" i="24"/>
  <c r="A81" i="24"/>
  <c r="A80" i="24"/>
  <c r="A79" i="24"/>
  <c r="A78" i="24"/>
  <c r="A77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3" i="24"/>
  <c r="A14" i="24" s="1"/>
  <c r="A15" i="24" s="1"/>
  <c r="A16" i="24" s="1"/>
  <c r="A17" i="24" s="1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45" i="22"/>
  <c r="A46" i="22"/>
  <c r="A47" i="22"/>
  <c r="A48" i="22"/>
  <c r="A49" i="22"/>
  <c r="A50" i="22"/>
  <c r="A51" i="22"/>
  <c r="A52" i="22"/>
  <c r="A53" i="22"/>
  <c r="A54" i="22"/>
  <c r="A55" i="22"/>
  <c r="A56" i="22"/>
  <c r="A57" i="22"/>
  <c r="A58" i="22"/>
  <c r="A59" i="22"/>
  <c r="A60" i="22"/>
  <c r="A61" i="22"/>
  <c r="A62" i="22"/>
  <c r="A63" i="22"/>
  <c r="A64" i="22"/>
  <c r="A65" i="22"/>
  <c r="A66" i="22"/>
  <c r="A67" i="22"/>
  <c r="A68" i="22"/>
  <c r="A69" i="22"/>
  <c r="A70" i="22"/>
  <c r="A71" i="22"/>
  <c r="A72" i="22"/>
  <c r="A73" i="22"/>
  <c r="A74" i="22"/>
  <c r="A75" i="22"/>
  <c r="A76" i="22"/>
  <c r="A77" i="22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100" i="22"/>
  <c r="A101" i="22"/>
  <c r="A102" i="22"/>
  <c r="A103" i="22"/>
  <c r="A104" i="22"/>
  <c r="A105" i="22"/>
  <c r="A106" i="22"/>
  <c r="A107" i="22"/>
  <c r="A108" i="22"/>
  <c r="A109" i="22"/>
  <c r="A110" i="22"/>
  <c r="A111" i="22"/>
  <c r="A112" i="22"/>
  <c r="A113" i="22"/>
  <c r="A114" i="22"/>
  <c r="A16" i="22"/>
  <c r="A17" i="22" s="1"/>
  <c r="A18" i="22" s="1"/>
  <c r="A19" i="22" s="1"/>
  <c r="A15" i="22"/>
  <c r="CA3" i="24" l="1"/>
  <c r="CW39" i="22" l="1"/>
  <c r="CY28" i="22" l="1"/>
  <c r="CP26" i="24" s="1"/>
  <c r="CX28" i="22"/>
  <c r="CO26" i="24" s="1"/>
  <c r="CN37" i="24"/>
  <c r="C3" i="24" l="1"/>
  <c r="CR11" i="24" s="1"/>
  <c r="DC17" i="22"/>
  <c r="CR25" i="24" l="1"/>
  <c r="CN25" i="24"/>
  <c r="CN10" i="24"/>
  <c r="CN24" i="24"/>
  <c r="CT28" i="24"/>
  <c r="CT26" i="24"/>
  <c r="CT29" i="24"/>
  <c r="CT27" i="24"/>
  <c r="CR29" i="24"/>
  <c r="CR28" i="24"/>
  <c r="CS26" i="24"/>
  <c r="CR27" i="24"/>
  <c r="DB15" i="16"/>
  <c r="DB14" i="16"/>
  <c r="CN11" i="24"/>
  <c r="BV11" i="24" l="1"/>
  <c r="BU11" i="24"/>
  <c r="BT11" i="24"/>
  <c r="BS11" i="24"/>
  <c r="BR11" i="24"/>
  <c r="BR10" i="24" s="1"/>
  <c r="BQ11" i="24"/>
  <c r="BQ10" i="24" s="1"/>
  <c r="BP11" i="24"/>
  <c r="BP10" i="24" s="1"/>
  <c r="BO11" i="24"/>
  <c r="BO10" i="24" s="1"/>
  <c r="BN11" i="24"/>
  <c r="BM11" i="24"/>
  <c r="BL11" i="24"/>
  <c r="BK11" i="24"/>
  <c r="BJ11" i="24"/>
  <c r="BJ10" i="24" s="1"/>
  <c r="BI11" i="24"/>
  <c r="BI10" i="24" s="1"/>
  <c r="BH11" i="24"/>
  <c r="BH10" i="24" s="1"/>
  <c r="BG11" i="24"/>
  <c r="BG10" i="24" s="1"/>
  <c r="BF11" i="24"/>
  <c r="BE11" i="24"/>
  <c r="BD11" i="24"/>
  <c r="BC11" i="24"/>
  <c r="BB11" i="24"/>
  <c r="BB10" i="24" s="1"/>
  <c r="BA11" i="24"/>
  <c r="BA10" i="24" s="1"/>
  <c r="AZ11" i="24"/>
  <c r="AZ10" i="24" s="1"/>
  <c r="AY11" i="24"/>
  <c r="AY10" i="24" s="1"/>
  <c r="AX11" i="24"/>
  <c r="AW11" i="24"/>
  <c r="AV11" i="24"/>
  <c r="AU11" i="24"/>
  <c r="AT11" i="24"/>
  <c r="AT10" i="24" s="1"/>
  <c r="AS11" i="24"/>
  <c r="AR11" i="24"/>
  <c r="AR10" i="24" s="1"/>
  <c r="AQ11" i="24"/>
  <c r="AQ10" i="24" s="1"/>
  <c r="AP11" i="24"/>
  <c r="AO11" i="24"/>
  <c r="AN11" i="24"/>
  <c r="AM11" i="24"/>
  <c r="AM10" i="24" s="1"/>
  <c r="AL11" i="24"/>
  <c r="AL10" i="24" s="1"/>
  <c r="AK11" i="24"/>
  <c r="AK10" i="24" s="1"/>
  <c r="AJ11" i="24"/>
  <c r="AJ10" i="24" s="1"/>
  <c r="AI11" i="24"/>
  <c r="AI10" i="24" s="1"/>
  <c r="AH11" i="24"/>
  <c r="AG11" i="24"/>
  <c r="AF11" i="24"/>
  <c r="AE11" i="24"/>
  <c r="AE10" i="24" s="1"/>
  <c r="AD11" i="24"/>
  <c r="AD10" i="24" s="1"/>
  <c r="AC11" i="24"/>
  <c r="AC10" i="24" s="1"/>
  <c r="AB11" i="24"/>
  <c r="AB10" i="24" s="1"/>
  <c r="AA11" i="24"/>
  <c r="AA10" i="24" s="1"/>
  <c r="Z11" i="24"/>
  <c r="Y11" i="24"/>
  <c r="X11" i="24"/>
  <c r="W11" i="24"/>
  <c r="W10" i="24" s="1"/>
  <c r="V11" i="24"/>
  <c r="V10" i="24" s="1"/>
  <c r="U11" i="24"/>
  <c r="U10" i="24" s="1"/>
  <c r="T11" i="24"/>
  <c r="T10" i="24" s="1"/>
  <c r="S11" i="24"/>
  <c r="S10" i="24" s="1"/>
  <c r="R11" i="24"/>
  <c r="Q11" i="24"/>
  <c r="P11" i="24"/>
  <c r="O11" i="24"/>
  <c r="BV10" i="24"/>
  <c r="BU10" i="24"/>
  <c r="BT10" i="24"/>
  <c r="BS10" i="24"/>
  <c r="BN10" i="24"/>
  <c r="BM10" i="24"/>
  <c r="BL10" i="24"/>
  <c r="BK10" i="24"/>
  <c r="BF10" i="24"/>
  <c r="BE10" i="24"/>
  <c r="BD10" i="24"/>
  <c r="BC10" i="24"/>
  <c r="AX10" i="24"/>
  <c r="AW10" i="24"/>
  <c r="AV10" i="24"/>
  <c r="AU10" i="24"/>
  <c r="AP10" i="24"/>
  <c r="AO10" i="24"/>
  <c r="AN10" i="24"/>
  <c r="AH10" i="24"/>
  <c r="AG10" i="24"/>
  <c r="AF10" i="24"/>
  <c r="Z10" i="24"/>
  <c r="Y10" i="24"/>
  <c r="X10" i="24"/>
  <c r="R10" i="24"/>
  <c r="Q10" i="24"/>
  <c r="P10" i="24"/>
  <c r="O10" i="24"/>
  <c r="BV13" i="22"/>
  <c r="BU13" i="22"/>
  <c r="BT13" i="22"/>
  <c r="BS13" i="22"/>
  <c r="BS12" i="22" s="1"/>
  <c r="BR13" i="22"/>
  <c r="BR12" i="22" s="1"/>
  <c r="BQ13" i="22"/>
  <c r="BQ12" i="22" s="1"/>
  <c r="BP13" i="22"/>
  <c r="BP12" i="22" s="1"/>
  <c r="BO13" i="22"/>
  <c r="BN13" i="22"/>
  <c r="BM13" i="22"/>
  <c r="BL13" i="22"/>
  <c r="BK13" i="22"/>
  <c r="BK12" i="22" s="1"/>
  <c r="BJ13" i="22"/>
  <c r="BJ12" i="22" s="1"/>
  <c r="BI13" i="22"/>
  <c r="BI12" i="22" s="1"/>
  <c r="BH13" i="22"/>
  <c r="BH12" i="22" s="1"/>
  <c r="BG13" i="22"/>
  <c r="BF13" i="22"/>
  <c r="BE13" i="22"/>
  <c r="BD13" i="22"/>
  <c r="BC13" i="22"/>
  <c r="BC12" i="22" s="1"/>
  <c r="BB13" i="22"/>
  <c r="BB12" i="22" s="1"/>
  <c r="BA13" i="22"/>
  <c r="BA12" i="22" s="1"/>
  <c r="AZ13" i="22"/>
  <c r="AZ12" i="22" s="1"/>
  <c r="AY13" i="22"/>
  <c r="AX13" i="22"/>
  <c r="AW13" i="22"/>
  <c r="AV13" i="22"/>
  <c r="AU13" i="22"/>
  <c r="AU12" i="22" s="1"/>
  <c r="AT13" i="22"/>
  <c r="AT12" i="22" s="1"/>
  <c r="AS13" i="22"/>
  <c r="AR13" i="22"/>
  <c r="AR12" i="22" s="1"/>
  <c r="AQ13" i="22"/>
  <c r="AQ12" i="22" s="1"/>
  <c r="AP13" i="22"/>
  <c r="AO13" i="22"/>
  <c r="AN13" i="22"/>
  <c r="AM13" i="22"/>
  <c r="AM12" i="22" s="1"/>
  <c r="AL13" i="22"/>
  <c r="AK13" i="22"/>
  <c r="AJ13" i="22"/>
  <c r="AJ12" i="22" s="1"/>
  <c r="AI13" i="22"/>
  <c r="AI12" i="22" s="1"/>
  <c r="AH13" i="22"/>
  <c r="AG13" i="22"/>
  <c r="AF13" i="22"/>
  <c r="AE13" i="22"/>
  <c r="AE12" i="22" s="1"/>
  <c r="AD13" i="22"/>
  <c r="AD12" i="22" s="1"/>
  <c r="AC13" i="22"/>
  <c r="AC12" i="22" s="1"/>
  <c r="AB13" i="22"/>
  <c r="AB12" i="22" s="1"/>
  <c r="AA13" i="22"/>
  <c r="AA12" i="22" s="1"/>
  <c r="Z13" i="22"/>
  <c r="Y13" i="22"/>
  <c r="Y12" i="22" s="1"/>
  <c r="X13" i="22"/>
  <c r="W13" i="22"/>
  <c r="W12" i="22" s="1"/>
  <c r="V13" i="22"/>
  <c r="V12" i="22" s="1"/>
  <c r="U13" i="22"/>
  <c r="U12" i="22" s="1"/>
  <c r="T13" i="22"/>
  <c r="T12" i="22" s="1"/>
  <c r="S13" i="22"/>
  <c r="S12" i="22" s="1"/>
  <c r="R13" i="22"/>
  <c r="Q13" i="22"/>
  <c r="P13" i="22"/>
  <c r="O13" i="22"/>
  <c r="BV12" i="22"/>
  <c r="BU12" i="22"/>
  <c r="BT12" i="22"/>
  <c r="BO12" i="22"/>
  <c r="BN12" i="22"/>
  <c r="BM12" i="22"/>
  <c r="BL12" i="22"/>
  <c r="BG12" i="22"/>
  <c r="BF12" i="22"/>
  <c r="BE12" i="22"/>
  <c r="BD12" i="22"/>
  <c r="AY12" i="22"/>
  <c r="AX12" i="22"/>
  <c r="AW12" i="22"/>
  <c r="AV12" i="22"/>
  <c r="AP12" i="22"/>
  <c r="AO12" i="22"/>
  <c r="AN12" i="22"/>
  <c r="AL12" i="22"/>
  <c r="AK12" i="22"/>
  <c r="AH12" i="22"/>
  <c r="AG12" i="22"/>
  <c r="AF12" i="22"/>
  <c r="Z12" i="22"/>
  <c r="X12" i="22"/>
  <c r="R12" i="22"/>
  <c r="Q12" i="22"/>
  <c r="P12" i="22"/>
  <c r="O12" i="22"/>
  <c r="BV11" i="16"/>
  <c r="BU11" i="16"/>
  <c r="BT11" i="16"/>
  <c r="BS11" i="16"/>
  <c r="BR11" i="16"/>
  <c r="BQ11" i="16"/>
  <c r="BP11" i="16"/>
  <c r="BO11" i="16"/>
  <c r="BN11" i="16"/>
  <c r="BM11" i="16"/>
  <c r="BL11" i="16"/>
  <c r="BL10" i="16" s="1"/>
  <c r="BK11" i="16"/>
  <c r="BK10" i="16" s="1"/>
  <c r="BJ11" i="16"/>
  <c r="BJ10" i="16" s="1"/>
  <c r="BI11" i="16"/>
  <c r="BI10" i="16" s="1"/>
  <c r="BH11" i="16"/>
  <c r="BH10" i="16" s="1"/>
  <c r="BG11" i="16"/>
  <c r="BG10" i="16" s="1"/>
  <c r="BF11" i="16"/>
  <c r="BF10" i="16" s="1"/>
  <c r="BE11" i="16"/>
  <c r="BE10" i="16" s="1"/>
  <c r="BD11" i="16"/>
  <c r="BD10" i="16" s="1"/>
  <c r="BC11" i="16"/>
  <c r="BB11" i="16"/>
  <c r="BB10" i="16" s="1"/>
  <c r="BA11" i="16"/>
  <c r="BA10" i="16" s="1"/>
  <c r="AZ11" i="16"/>
  <c r="AY11" i="16"/>
  <c r="AY10" i="16" s="1"/>
  <c r="AX11" i="16"/>
  <c r="AX10" i="16" s="1"/>
  <c r="AW11" i="16"/>
  <c r="AV11" i="16"/>
  <c r="AV10" i="16" s="1"/>
  <c r="AU11" i="16"/>
  <c r="AU10" i="16" s="1"/>
  <c r="AT11" i="16"/>
  <c r="AT10" i="16" s="1"/>
  <c r="AS11" i="16"/>
  <c r="AR11" i="16"/>
  <c r="AR10" i="16" s="1"/>
  <c r="AQ11" i="16"/>
  <c r="AQ10" i="16" s="1"/>
  <c r="AP11" i="16"/>
  <c r="AP10" i="16" s="1"/>
  <c r="AO11" i="16"/>
  <c r="AO10" i="16" s="1"/>
  <c r="AN11" i="16"/>
  <c r="AN10" i="16" s="1"/>
  <c r="AM11" i="16"/>
  <c r="AM10" i="16" s="1"/>
  <c r="AL11" i="16"/>
  <c r="AL10" i="16" s="1"/>
  <c r="AK11" i="16"/>
  <c r="AK10" i="16" s="1"/>
  <c r="AJ11" i="16"/>
  <c r="AJ10" i="16" s="1"/>
  <c r="AI11" i="16"/>
  <c r="AH11" i="16"/>
  <c r="AH10" i="16" s="1"/>
  <c r="AG11" i="16"/>
  <c r="AG10" i="16" s="1"/>
  <c r="AF11" i="16"/>
  <c r="AF10" i="16" s="1"/>
  <c r="AE11" i="16"/>
  <c r="AE10" i="16" s="1"/>
  <c r="AD11" i="16"/>
  <c r="AD10" i="16" s="1"/>
  <c r="AC11" i="16"/>
  <c r="AC10" i="16" s="1"/>
  <c r="AB11" i="16"/>
  <c r="AB10" i="16" s="1"/>
  <c r="AA11" i="16"/>
  <c r="AA10" i="16" s="1"/>
  <c r="Z11" i="16"/>
  <c r="Z10" i="16" s="1"/>
  <c r="Y11" i="16"/>
  <c r="Y10" i="16" s="1"/>
  <c r="X11" i="16"/>
  <c r="W11" i="16"/>
  <c r="W10" i="16" s="1"/>
  <c r="V11" i="16"/>
  <c r="V10" i="16" s="1"/>
  <c r="U11" i="16"/>
  <c r="U10" i="16" s="1"/>
  <c r="T11" i="16"/>
  <c r="T10" i="16" s="1"/>
  <c r="S11" i="16"/>
  <c r="S10" i="16" s="1"/>
  <c r="R11" i="16"/>
  <c r="R10" i="16" s="1"/>
  <c r="Q11" i="16"/>
  <c r="Q10" i="16" s="1"/>
  <c r="P11" i="16"/>
  <c r="O11" i="16"/>
  <c r="BV10" i="16"/>
  <c r="BU10" i="16"/>
  <c r="BT10" i="16"/>
  <c r="BS10" i="16"/>
  <c r="BR10" i="16"/>
  <c r="BQ10" i="16"/>
  <c r="BP10" i="16"/>
  <c r="BO10" i="16"/>
  <c r="BN10" i="16"/>
  <c r="AZ10" i="16"/>
  <c r="AW10" i="16"/>
  <c r="P10" i="16"/>
  <c r="O10" i="16"/>
  <c r="CW13" i="22" l="1"/>
  <c r="CW25" i="16"/>
  <c r="CW11" i="16"/>
  <c r="CJ112" i="24" l="1"/>
  <c r="CI112" i="24"/>
  <c r="CJ111" i="24"/>
  <c r="CI111" i="24"/>
  <c r="CJ110" i="24"/>
  <c r="CI110" i="24"/>
  <c r="CJ109" i="24"/>
  <c r="CI109" i="24"/>
  <c r="CJ108" i="24"/>
  <c r="CI108" i="24"/>
  <c r="CJ107" i="24"/>
  <c r="CI107" i="24"/>
  <c r="CJ106" i="24"/>
  <c r="CI106" i="24"/>
  <c r="CJ105" i="24"/>
  <c r="CI105" i="24"/>
  <c r="CJ104" i="24"/>
  <c r="CI104" i="24"/>
  <c r="CJ103" i="24"/>
  <c r="CI103" i="24"/>
  <c r="CJ102" i="24"/>
  <c r="CI102" i="24"/>
  <c r="CJ101" i="24"/>
  <c r="CI101" i="24"/>
  <c r="CJ100" i="24"/>
  <c r="CI100" i="24"/>
  <c r="CJ99" i="24"/>
  <c r="CI99" i="24"/>
  <c r="CJ98" i="24"/>
  <c r="CI98" i="24"/>
  <c r="CJ97" i="24"/>
  <c r="CI97" i="24"/>
  <c r="CJ96" i="24"/>
  <c r="CI96" i="24"/>
  <c r="CJ95" i="24"/>
  <c r="CI95" i="24"/>
  <c r="CJ94" i="24"/>
  <c r="CI94" i="24"/>
  <c r="CJ93" i="24"/>
  <c r="CI93" i="24"/>
  <c r="CJ92" i="24"/>
  <c r="CI92" i="24"/>
  <c r="CJ91" i="24"/>
  <c r="CI91" i="24"/>
  <c r="CJ90" i="24"/>
  <c r="CI90" i="24"/>
  <c r="CJ89" i="24"/>
  <c r="CI89" i="24"/>
  <c r="CJ88" i="24"/>
  <c r="CI88" i="24"/>
  <c r="CJ87" i="24"/>
  <c r="CI87" i="24"/>
  <c r="CJ86" i="24"/>
  <c r="CI86" i="24"/>
  <c r="CJ85" i="24"/>
  <c r="CI85" i="24"/>
  <c r="CJ84" i="24"/>
  <c r="CI84" i="24"/>
  <c r="CJ83" i="24"/>
  <c r="CI83" i="24"/>
  <c r="CJ82" i="24"/>
  <c r="CI82" i="24"/>
  <c r="CJ81" i="24"/>
  <c r="CI81" i="24"/>
  <c r="CJ80" i="24"/>
  <c r="CI80" i="24"/>
  <c r="CJ79" i="24"/>
  <c r="CI79" i="24"/>
  <c r="CJ78" i="24"/>
  <c r="CI78" i="24"/>
  <c r="CJ77" i="24"/>
  <c r="CI77" i="24"/>
  <c r="CJ76" i="24"/>
  <c r="CI76" i="24"/>
  <c r="CJ75" i="24"/>
  <c r="CI75" i="24"/>
  <c r="CJ74" i="24"/>
  <c r="CI74" i="24"/>
  <c r="CJ73" i="24"/>
  <c r="CI73" i="24"/>
  <c r="CJ72" i="24"/>
  <c r="CI72" i="24"/>
  <c r="CJ71" i="24"/>
  <c r="CI71" i="24"/>
  <c r="CJ70" i="24"/>
  <c r="CI70" i="24"/>
  <c r="CJ69" i="24"/>
  <c r="CI69" i="24"/>
  <c r="CJ68" i="24"/>
  <c r="CI68" i="24"/>
  <c r="CJ67" i="24"/>
  <c r="CI67" i="24"/>
  <c r="CJ66" i="24"/>
  <c r="CI66" i="24"/>
  <c r="CJ65" i="24"/>
  <c r="CI65" i="24"/>
  <c r="CJ64" i="24"/>
  <c r="CI64" i="24"/>
  <c r="CJ63" i="24"/>
  <c r="CI63" i="24"/>
  <c r="CJ62" i="24"/>
  <c r="CI62" i="24"/>
  <c r="CJ61" i="24"/>
  <c r="CI61" i="24"/>
  <c r="CJ60" i="24"/>
  <c r="CI60" i="24"/>
  <c r="CJ59" i="24"/>
  <c r="CI59" i="24"/>
  <c r="CJ58" i="24"/>
  <c r="CI58" i="24"/>
  <c r="CJ57" i="24"/>
  <c r="CI57" i="24"/>
  <c r="CJ56" i="24"/>
  <c r="CI56" i="24"/>
  <c r="CJ55" i="24"/>
  <c r="CI55" i="24"/>
  <c r="CJ54" i="24"/>
  <c r="CI54" i="24"/>
  <c r="CJ53" i="24"/>
  <c r="CI53" i="24"/>
  <c r="CJ52" i="24"/>
  <c r="CI52" i="24"/>
  <c r="CJ51" i="24"/>
  <c r="CI51" i="24"/>
  <c r="CJ50" i="24"/>
  <c r="CI50" i="24"/>
  <c r="CJ49" i="24"/>
  <c r="CI49" i="24"/>
  <c r="CJ48" i="24"/>
  <c r="CI48" i="24"/>
  <c r="CJ47" i="24"/>
  <c r="CI47" i="24"/>
  <c r="CJ46" i="24"/>
  <c r="CI46" i="24"/>
  <c r="CJ45" i="24"/>
  <c r="CI45" i="24"/>
  <c r="CJ44" i="24"/>
  <c r="CI44" i="24"/>
  <c r="CJ43" i="24"/>
  <c r="CI43" i="24"/>
  <c r="CJ42" i="24"/>
  <c r="CI42" i="24"/>
  <c r="CJ41" i="24"/>
  <c r="CI41" i="24"/>
  <c r="CJ40" i="24"/>
  <c r="CI40" i="24"/>
  <c r="CJ39" i="24"/>
  <c r="CI39" i="24"/>
  <c r="CJ38" i="24"/>
  <c r="CI38" i="24"/>
  <c r="CJ37" i="24"/>
  <c r="CI37" i="24"/>
  <c r="CJ36" i="24"/>
  <c r="CI36" i="24"/>
  <c r="CJ35" i="24"/>
  <c r="CI35" i="24"/>
  <c r="CJ34" i="24"/>
  <c r="CI34" i="24"/>
  <c r="CJ33" i="24"/>
  <c r="CI33" i="24"/>
  <c r="CJ32" i="24"/>
  <c r="CI32" i="24"/>
  <c r="CJ31" i="24"/>
  <c r="CI31" i="24"/>
  <c r="CJ30" i="24"/>
  <c r="CI30" i="24"/>
  <c r="CJ29" i="24"/>
  <c r="CI29" i="24"/>
  <c r="CJ28" i="24"/>
  <c r="CI28" i="24"/>
  <c r="CJ27" i="24"/>
  <c r="CI27" i="24"/>
  <c r="CJ26" i="24"/>
  <c r="CI26" i="24"/>
  <c r="CJ25" i="24"/>
  <c r="CI25" i="24"/>
  <c r="CJ24" i="24"/>
  <c r="CI24" i="24"/>
  <c r="CJ23" i="24"/>
  <c r="CI23" i="24"/>
  <c r="CJ22" i="24"/>
  <c r="CI22" i="24"/>
  <c r="CJ21" i="24"/>
  <c r="CI21" i="24"/>
  <c r="CJ20" i="24"/>
  <c r="CI20" i="24"/>
  <c r="CJ19" i="24"/>
  <c r="CI19" i="24"/>
  <c r="CJ18" i="24"/>
  <c r="CI18" i="24"/>
  <c r="CI17" i="24"/>
  <c r="CI16" i="24"/>
  <c r="CI15" i="24"/>
  <c r="CR14" i="24"/>
  <c r="CI14" i="24"/>
  <c r="CI13" i="24"/>
  <c r="CP12" i="24"/>
  <c r="BT8" i="24"/>
  <c r="BP8" i="24"/>
  <c r="BL8" i="24"/>
  <c r="BH8" i="24"/>
  <c r="BD8" i="24"/>
  <c r="AZ8" i="24"/>
  <c r="AV8" i="24"/>
  <c r="AR8" i="24"/>
  <c r="AN8" i="24"/>
  <c r="AJ8" i="24"/>
  <c r="AF8" i="24"/>
  <c r="AB8" i="24"/>
  <c r="X8" i="24"/>
  <c r="T8" i="24"/>
  <c r="P8" i="24"/>
  <c r="BV7" i="24"/>
  <c r="BR7" i="24"/>
  <c r="BN7" i="24"/>
  <c r="BJ7" i="24"/>
  <c r="BF7" i="24"/>
  <c r="BB7" i="24"/>
  <c r="AX7" i="24"/>
  <c r="AT7" i="24"/>
  <c r="AP7" i="24"/>
  <c r="AL7" i="24"/>
  <c r="AH7" i="24"/>
  <c r="AD7" i="24"/>
  <c r="Z7" i="24"/>
  <c r="V7" i="24"/>
  <c r="R7" i="24"/>
  <c r="O7" i="24" l="1"/>
  <c r="S7" i="24"/>
  <c r="W7" i="24"/>
  <c r="AA7" i="24"/>
  <c r="AE7" i="24"/>
  <c r="AI7" i="24"/>
  <c r="AM7" i="24"/>
  <c r="AQ7" i="24"/>
  <c r="AU7" i="24"/>
  <c r="AY7" i="24"/>
  <c r="BC7" i="24"/>
  <c r="BG7" i="24"/>
  <c r="BK7" i="24"/>
  <c r="BO7" i="24"/>
  <c r="BS7" i="24"/>
  <c r="Q8" i="24"/>
  <c r="U8" i="24"/>
  <c r="Y8" i="24"/>
  <c r="AC8" i="24"/>
  <c r="AG8" i="24"/>
  <c r="AK8" i="24"/>
  <c r="AO8" i="24"/>
  <c r="AS8" i="24"/>
  <c r="AS10" i="24" s="1"/>
  <c r="AW8" i="24"/>
  <c r="BA8" i="24"/>
  <c r="BE8" i="24"/>
  <c r="BI8" i="24"/>
  <c r="BM8" i="24"/>
  <c r="BQ8" i="24"/>
  <c r="BU8" i="24"/>
  <c r="CR15" i="24"/>
  <c r="CT15" i="24"/>
  <c r="CR13" i="24"/>
  <c r="CT12" i="24"/>
  <c r="CT14" i="24"/>
  <c r="CO12" i="24"/>
  <c r="CS12" i="24"/>
  <c r="P7" i="24"/>
  <c r="P9" i="24" s="1"/>
  <c r="P12" i="24" s="1"/>
  <c r="T7" i="24"/>
  <c r="T9" i="24" s="1"/>
  <c r="T12" i="24" s="1"/>
  <c r="X7" i="24"/>
  <c r="X9" i="24" s="1"/>
  <c r="X12" i="24" s="1"/>
  <c r="AB7" i="24"/>
  <c r="AF7" i="24"/>
  <c r="AJ7" i="24"/>
  <c r="AJ9" i="24" s="1"/>
  <c r="AJ12" i="24" s="1"/>
  <c r="AN7" i="24"/>
  <c r="AR7" i="24"/>
  <c r="AV7" i="24"/>
  <c r="AZ7" i="24"/>
  <c r="AZ9" i="24" s="1"/>
  <c r="AZ12" i="24" s="1"/>
  <c r="BD7" i="24"/>
  <c r="BH7" i="24"/>
  <c r="BL7" i="24"/>
  <c r="BP7" i="24"/>
  <c r="BP9" i="24" s="1"/>
  <c r="BP12" i="24" s="1"/>
  <c r="BT7" i="24"/>
  <c r="R8" i="24"/>
  <c r="V8" i="24"/>
  <c r="AD8" i="24"/>
  <c r="AD9" i="24" s="1"/>
  <c r="AD12" i="24" s="1"/>
  <c r="AH8" i="24"/>
  <c r="AL8" i="24"/>
  <c r="AP8" i="24"/>
  <c r="AT8" i="24"/>
  <c r="AT9" i="24" s="1"/>
  <c r="AT12" i="24" s="1"/>
  <c r="AX8" i="24"/>
  <c r="BB8" i="24"/>
  <c r="BJ8" i="24"/>
  <c r="BJ9" i="24" s="1"/>
  <c r="BJ12" i="24" s="1"/>
  <c r="BN8" i="24"/>
  <c r="BN9" i="24" s="1"/>
  <c r="BN12" i="24" s="1"/>
  <c r="BR8" i="24"/>
  <c r="BR9" i="24" s="1"/>
  <c r="BR12" i="24" s="1"/>
  <c r="BV8" i="24"/>
  <c r="Z8" i="24"/>
  <c r="BF8" i="24"/>
  <c r="BF9" i="24" s="1"/>
  <c r="BF12" i="24" s="1"/>
  <c r="Q7" i="24"/>
  <c r="U7" i="24"/>
  <c r="Y7" i="24"/>
  <c r="AC7" i="24"/>
  <c r="AG7" i="24"/>
  <c r="AK7" i="24"/>
  <c r="AO7" i="24"/>
  <c r="AS7" i="24"/>
  <c r="AW7" i="24"/>
  <c r="BA7" i="24"/>
  <c r="BE7" i="24"/>
  <c r="BI7" i="24"/>
  <c r="BM7" i="24"/>
  <c r="BQ7" i="24"/>
  <c r="BU7" i="24"/>
  <c r="O8" i="24"/>
  <c r="S8" i="24"/>
  <c r="W8" i="24"/>
  <c r="AA8" i="24"/>
  <c r="AE8" i="24"/>
  <c r="AI8" i="24"/>
  <c r="AM8" i="24"/>
  <c r="AQ8" i="24"/>
  <c r="AU8" i="24"/>
  <c r="AY8" i="24"/>
  <c r="BC8" i="24"/>
  <c r="BG8" i="24"/>
  <c r="BK8" i="24"/>
  <c r="BO8" i="24"/>
  <c r="BS8" i="24"/>
  <c r="AX9" i="24" l="1"/>
  <c r="AX12" i="24" s="1"/>
  <c r="AP9" i="24"/>
  <c r="AP12" i="24" s="1"/>
  <c r="BQ9" i="24"/>
  <c r="BQ12" i="24" s="1"/>
  <c r="BA9" i="24"/>
  <c r="BA12" i="24" s="1"/>
  <c r="AK9" i="24"/>
  <c r="AK12" i="24" s="1"/>
  <c r="U9" i="24"/>
  <c r="U12" i="24" s="1"/>
  <c r="Z9" i="24"/>
  <c r="Z12" i="24" s="1"/>
  <c r="BG9" i="24"/>
  <c r="BG12" i="24" s="1"/>
  <c r="AQ9" i="24"/>
  <c r="AQ12" i="24" s="1"/>
  <c r="AA9" i="24"/>
  <c r="AA12" i="24" s="1"/>
  <c r="BB9" i="24"/>
  <c r="BB12" i="24" s="1"/>
  <c r="AH9" i="24"/>
  <c r="AH12" i="24" s="1"/>
  <c r="BD9" i="24"/>
  <c r="BD12" i="24" s="1"/>
  <c r="AN9" i="24"/>
  <c r="AN12" i="24" s="1"/>
  <c r="V9" i="24"/>
  <c r="V12" i="24" s="1"/>
  <c r="AV9" i="24"/>
  <c r="AV12" i="24" s="1"/>
  <c r="AF9" i="24"/>
  <c r="AF12" i="24" s="1"/>
  <c r="BO9" i="24"/>
  <c r="BO12" i="24" s="1"/>
  <c r="AY9" i="24"/>
  <c r="AY12" i="24" s="1"/>
  <c r="AI9" i="24"/>
  <c r="AI12" i="24" s="1"/>
  <c r="S9" i="24"/>
  <c r="S12" i="24" s="1"/>
  <c r="R9" i="24"/>
  <c r="R12" i="24" s="1"/>
  <c r="BV9" i="24"/>
  <c r="BV12" i="24" s="1"/>
  <c r="BT9" i="24"/>
  <c r="BT12" i="24" s="1"/>
  <c r="BM9" i="24"/>
  <c r="BM12" i="24" s="1"/>
  <c r="AW9" i="24"/>
  <c r="AW12" i="24" s="1"/>
  <c r="AG9" i="24"/>
  <c r="AG12" i="24" s="1"/>
  <c r="Q9" i="24"/>
  <c r="BI9" i="24"/>
  <c r="BI12" i="24" s="1"/>
  <c r="AS9" i="24"/>
  <c r="AS12" i="24" s="1"/>
  <c r="AC9" i="24"/>
  <c r="AC12" i="24" s="1"/>
  <c r="BL9" i="24"/>
  <c r="BL12" i="24" s="1"/>
  <c r="CJ13" i="24"/>
  <c r="CJ14" i="24"/>
  <c r="BU9" i="24"/>
  <c r="BU12" i="24" s="1"/>
  <c r="BE9" i="24"/>
  <c r="BE12" i="24" s="1"/>
  <c r="AO9" i="24"/>
  <c r="AO12" i="24" s="1"/>
  <c r="Y9" i="24"/>
  <c r="Y12" i="24" s="1"/>
  <c r="BH9" i="24"/>
  <c r="BH12" i="24" s="1"/>
  <c r="AR9" i="24"/>
  <c r="AR12" i="24" s="1"/>
  <c r="AB9" i="24"/>
  <c r="AB12" i="24" s="1"/>
  <c r="BK9" i="24"/>
  <c r="BK12" i="24" s="1"/>
  <c r="AU9" i="24"/>
  <c r="AU12" i="24" s="1"/>
  <c r="AE9" i="24"/>
  <c r="AE12" i="24" s="1"/>
  <c r="O9" i="24"/>
  <c r="O12" i="24" s="1"/>
  <c r="AL9" i="24"/>
  <c r="AL12" i="24" s="1"/>
  <c r="BS9" i="24"/>
  <c r="BS12" i="24" s="1"/>
  <c r="BC9" i="24"/>
  <c r="BC12" i="24" s="1"/>
  <c r="AM9" i="24"/>
  <c r="AM12" i="24" s="1"/>
  <c r="W9" i="24"/>
  <c r="W12" i="24" s="1"/>
  <c r="Q12" i="24" l="1"/>
  <c r="CJ17" i="24"/>
  <c r="CJ16" i="24"/>
  <c r="CJ15" i="24"/>
  <c r="CT13" i="24"/>
  <c r="DC15" i="22" s="1"/>
  <c r="CP114" i="22" l="1"/>
  <c r="CO114" i="22"/>
  <c r="CN114" i="22"/>
  <c r="CP113" i="22"/>
  <c r="CO113" i="22"/>
  <c r="CN113" i="22"/>
  <c r="CP112" i="22"/>
  <c r="CO112" i="22"/>
  <c r="CN112" i="22"/>
  <c r="CP111" i="22"/>
  <c r="CO111" i="22"/>
  <c r="CN111" i="22"/>
  <c r="CP110" i="22"/>
  <c r="CO110" i="22"/>
  <c r="CN110" i="22"/>
  <c r="CP109" i="22"/>
  <c r="CO109" i="22"/>
  <c r="CN109" i="22"/>
  <c r="CP108" i="22"/>
  <c r="CO108" i="22"/>
  <c r="CN108" i="22"/>
  <c r="CP107" i="22"/>
  <c r="CO107" i="22"/>
  <c r="CN107" i="22"/>
  <c r="CP106" i="22"/>
  <c r="CO106" i="22"/>
  <c r="CN106" i="22"/>
  <c r="CP105" i="22"/>
  <c r="CO105" i="22"/>
  <c r="CN105" i="22"/>
  <c r="CP104" i="22"/>
  <c r="CO104" i="22"/>
  <c r="CN104" i="22"/>
  <c r="CP103" i="22"/>
  <c r="CO103" i="22"/>
  <c r="CN103" i="22"/>
  <c r="CP102" i="22"/>
  <c r="CO102" i="22"/>
  <c r="CN102" i="22"/>
  <c r="CP101" i="22"/>
  <c r="CO101" i="22"/>
  <c r="CN101" i="22"/>
  <c r="CP100" i="22"/>
  <c r="CO100" i="22"/>
  <c r="CN100" i="22"/>
  <c r="CP99" i="22"/>
  <c r="CO99" i="22"/>
  <c r="CN99" i="22"/>
  <c r="CP98" i="22"/>
  <c r="CO98" i="22"/>
  <c r="CN98" i="22"/>
  <c r="CP97" i="22"/>
  <c r="CO97" i="22"/>
  <c r="CN97" i="22"/>
  <c r="CP96" i="22"/>
  <c r="CO96" i="22"/>
  <c r="CN96" i="22"/>
  <c r="CP95" i="22"/>
  <c r="CO95" i="22"/>
  <c r="CN95" i="22"/>
  <c r="CP94" i="22"/>
  <c r="CO94" i="22"/>
  <c r="CN94" i="22"/>
  <c r="CP93" i="22"/>
  <c r="CO93" i="22"/>
  <c r="CN93" i="22"/>
  <c r="CP92" i="22"/>
  <c r="CO92" i="22"/>
  <c r="CN92" i="22"/>
  <c r="CP91" i="22"/>
  <c r="CO91" i="22"/>
  <c r="CN91" i="22"/>
  <c r="CP90" i="22"/>
  <c r="CO90" i="22"/>
  <c r="CN90" i="22"/>
  <c r="CP89" i="22"/>
  <c r="CO89" i="22"/>
  <c r="CN89" i="22"/>
  <c r="CP88" i="22"/>
  <c r="CO88" i="22"/>
  <c r="CN88" i="22"/>
  <c r="CP87" i="22"/>
  <c r="CO87" i="22"/>
  <c r="CN87" i="22"/>
  <c r="CP86" i="22"/>
  <c r="CO86" i="22"/>
  <c r="CN86" i="22"/>
  <c r="CP85" i="22"/>
  <c r="CO85" i="22"/>
  <c r="CN85" i="22"/>
  <c r="CP84" i="22"/>
  <c r="CO84" i="22"/>
  <c r="CN84" i="22"/>
  <c r="CP83" i="22"/>
  <c r="CO83" i="22"/>
  <c r="CN83" i="22"/>
  <c r="CP82" i="22"/>
  <c r="CO82" i="22"/>
  <c r="CN82" i="22"/>
  <c r="CP81" i="22"/>
  <c r="CO81" i="22"/>
  <c r="CN81" i="22"/>
  <c r="CP80" i="22"/>
  <c r="CO80" i="22"/>
  <c r="CN80" i="22"/>
  <c r="CP79" i="22"/>
  <c r="CO79" i="22"/>
  <c r="CN79" i="22"/>
  <c r="CP78" i="22"/>
  <c r="CO78" i="22"/>
  <c r="CN78" i="22"/>
  <c r="CP77" i="22"/>
  <c r="CO77" i="22"/>
  <c r="CN77" i="22"/>
  <c r="CP76" i="22"/>
  <c r="CO76" i="22"/>
  <c r="CN76" i="22"/>
  <c r="CP75" i="22"/>
  <c r="CO75" i="22"/>
  <c r="CN75" i="22"/>
  <c r="CP74" i="22"/>
  <c r="CO74" i="22"/>
  <c r="CN74" i="22"/>
  <c r="CP73" i="22"/>
  <c r="CO73" i="22"/>
  <c r="CN73" i="22"/>
  <c r="CP72" i="22"/>
  <c r="CO72" i="22"/>
  <c r="CN72" i="22"/>
  <c r="CP71" i="22"/>
  <c r="CO71" i="22"/>
  <c r="CN71" i="22"/>
  <c r="CP70" i="22"/>
  <c r="CO70" i="22"/>
  <c r="CN70" i="22"/>
  <c r="CP69" i="22"/>
  <c r="CO69" i="22"/>
  <c r="CN69" i="22"/>
  <c r="CP68" i="22"/>
  <c r="CO68" i="22"/>
  <c r="CN68" i="22"/>
  <c r="CP67" i="22"/>
  <c r="CO67" i="22"/>
  <c r="CN67" i="22"/>
  <c r="CP66" i="22"/>
  <c r="CO66" i="22"/>
  <c r="CN66" i="22"/>
  <c r="CP65" i="22"/>
  <c r="CO65" i="22"/>
  <c r="CN65" i="22"/>
  <c r="CP64" i="22"/>
  <c r="CO64" i="22"/>
  <c r="CN64" i="22"/>
  <c r="CP63" i="22"/>
  <c r="CO63" i="22"/>
  <c r="CN63" i="22"/>
  <c r="CP62" i="22"/>
  <c r="CO62" i="22"/>
  <c r="CN62" i="22"/>
  <c r="CP61" i="22"/>
  <c r="CO61" i="22"/>
  <c r="CN61" i="22"/>
  <c r="CP60" i="22"/>
  <c r="CO60" i="22"/>
  <c r="CN60" i="22"/>
  <c r="CP59" i="22"/>
  <c r="CO59" i="22"/>
  <c r="CN59" i="22"/>
  <c r="CP58" i="22"/>
  <c r="CO58" i="22"/>
  <c r="CN58" i="22"/>
  <c r="CP57" i="22"/>
  <c r="CO57" i="22"/>
  <c r="CN57" i="22"/>
  <c r="CP56" i="22"/>
  <c r="CO56" i="22"/>
  <c r="CN56" i="22"/>
  <c r="CP55" i="22"/>
  <c r="CO55" i="22"/>
  <c r="CN55" i="22"/>
  <c r="CP54" i="22"/>
  <c r="CO54" i="22"/>
  <c r="CN54" i="22"/>
  <c r="CP53" i="22"/>
  <c r="CO53" i="22"/>
  <c r="CN53" i="22"/>
  <c r="CP52" i="22"/>
  <c r="CO52" i="22"/>
  <c r="CN52" i="22"/>
  <c r="CP51" i="22"/>
  <c r="CO51" i="22"/>
  <c r="CN51" i="22"/>
  <c r="CP50" i="22"/>
  <c r="CO50" i="22"/>
  <c r="CN50" i="22"/>
  <c r="CP49" i="22"/>
  <c r="CO49" i="22"/>
  <c r="CN49" i="22"/>
  <c r="CP48" i="22"/>
  <c r="CO48" i="22"/>
  <c r="CN48" i="22"/>
  <c r="CP47" i="22"/>
  <c r="CO47" i="22"/>
  <c r="CN47" i="22"/>
  <c r="CP46" i="22"/>
  <c r="CO46" i="22"/>
  <c r="CN46" i="22"/>
  <c r="CP45" i="22"/>
  <c r="CO45" i="22"/>
  <c r="CN45" i="22"/>
  <c r="CP44" i="22"/>
  <c r="CO44" i="22"/>
  <c r="CN44" i="22"/>
  <c r="CP43" i="22"/>
  <c r="CO43" i="22"/>
  <c r="CN43" i="22"/>
  <c r="CP42" i="22"/>
  <c r="CO42" i="22"/>
  <c r="CN42" i="22"/>
  <c r="CP41" i="22"/>
  <c r="CO41" i="22"/>
  <c r="CN41" i="22"/>
  <c r="CP40" i="22"/>
  <c r="CO40" i="22"/>
  <c r="CN40" i="22"/>
  <c r="CP39" i="22"/>
  <c r="CO39" i="22"/>
  <c r="CN39" i="22"/>
  <c r="CP38" i="22"/>
  <c r="CO38" i="22"/>
  <c r="CN38" i="22"/>
  <c r="CP37" i="22"/>
  <c r="CO37" i="22"/>
  <c r="CN37" i="22"/>
  <c r="CP36" i="22"/>
  <c r="CO36" i="22"/>
  <c r="CN36" i="22"/>
  <c r="CP35" i="22"/>
  <c r="CO35" i="22"/>
  <c r="CN35" i="22"/>
  <c r="CP34" i="22"/>
  <c r="CO34" i="22"/>
  <c r="CN34" i="22"/>
  <c r="CP33" i="22"/>
  <c r="CO33" i="22"/>
  <c r="CN33" i="22"/>
  <c r="CP32" i="22"/>
  <c r="CO32" i="22"/>
  <c r="CN32" i="22"/>
  <c r="DC31" i="22"/>
  <c r="DB31" i="22"/>
  <c r="CS29" i="24" s="1"/>
  <c r="DA31" i="22"/>
  <c r="CP31" i="22"/>
  <c r="CO31" i="22"/>
  <c r="CN31" i="22"/>
  <c r="DC30" i="22"/>
  <c r="DB30" i="22"/>
  <c r="CS28" i="24" s="1"/>
  <c r="DA30" i="22"/>
  <c r="CP30" i="22"/>
  <c r="CO30" i="22"/>
  <c r="CN30" i="22"/>
  <c r="DC29" i="22"/>
  <c r="DB29" i="22"/>
  <c r="CS27" i="24" s="1"/>
  <c r="DA29" i="22"/>
  <c r="CP29" i="22"/>
  <c r="CO29" i="22"/>
  <c r="CN29" i="22"/>
  <c r="DC28" i="22"/>
  <c r="DB28" i="22"/>
  <c r="CP28" i="22"/>
  <c r="CO28" i="22"/>
  <c r="CN28" i="22"/>
  <c r="DA27" i="22"/>
  <c r="CW27" i="22"/>
  <c r="CP27" i="22"/>
  <c r="CO27" i="22"/>
  <c r="CN27" i="22"/>
  <c r="CW26" i="22"/>
  <c r="CP26" i="22"/>
  <c r="CO26" i="22"/>
  <c r="CN26" i="22"/>
  <c r="CW25" i="22"/>
  <c r="CN23" i="24" s="1"/>
  <c r="CP25" i="22"/>
  <c r="CO25" i="22"/>
  <c r="CN25" i="22"/>
  <c r="CP24" i="22"/>
  <c r="CO24" i="22"/>
  <c r="CN24" i="22"/>
  <c r="CP23" i="22"/>
  <c r="CO23" i="22"/>
  <c r="CN23" i="22"/>
  <c r="CP22" i="22"/>
  <c r="CO22" i="22"/>
  <c r="CN22" i="22"/>
  <c r="CP21" i="22"/>
  <c r="CN21" i="22"/>
  <c r="CP20" i="22"/>
  <c r="CN20" i="22"/>
  <c r="CP19" i="22"/>
  <c r="CN19" i="22"/>
  <c r="CP18" i="22"/>
  <c r="CN18" i="22"/>
  <c r="DB17" i="22"/>
  <c r="CS15" i="24" s="1"/>
  <c r="DA17" i="22"/>
  <c r="CP17" i="22"/>
  <c r="CN17" i="22"/>
  <c r="DC16" i="22"/>
  <c r="DB16" i="22"/>
  <c r="CS14" i="24" s="1"/>
  <c r="DA16" i="22"/>
  <c r="CP16" i="22"/>
  <c r="CN16" i="22"/>
  <c r="DA15" i="22"/>
  <c r="CP15" i="22"/>
  <c r="CN15" i="22"/>
  <c r="DC14" i="22"/>
  <c r="DB14" i="22"/>
  <c r="CY14" i="22"/>
  <c r="CX14" i="22"/>
  <c r="DA13" i="22"/>
  <c r="CW12" i="22"/>
  <c r="BV10" i="22"/>
  <c r="BU10" i="22"/>
  <c r="BT10" i="22"/>
  <c r="BS10" i="22"/>
  <c r="BR10" i="22"/>
  <c r="BQ10" i="22"/>
  <c r="BP10" i="22"/>
  <c r="BO10" i="22"/>
  <c r="BN10" i="22"/>
  <c r="BM10" i="22"/>
  <c r="BL10" i="22"/>
  <c r="BK10" i="22"/>
  <c r="BJ10" i="22"/>
  <c r="BI10" i="22"/>
  <c r="BH10" i="22"/>
  <c r="BG10" i="22"/>
  <c r="BF10" i="22"/>
  <c r="BE10" i="22"/>
  <c r="BD10" i="22"/>
  <c r="BC10" i="22"/>
  <c r="BB10" i="22"/>
  <c r="BA10" i="22"/>
  <c r="AZ10" i="22"/>
  <c r="AY10" i="22"/>
  <c r="AX10" i="22"/>
  <c r="AW10" i="22"/>
  <c r="AV10" i="22"/>
  <c r="AU10" i="22"/>
  <c r="AT10" i="22"/>
  <c r="AS10" i="22"/>
  <c r="AS12" i="22" s="1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BV9" i="22"/>
  <c r="BU9" i="22"/>
  <c r="BT9" i="22"/>
  <c r="BS9" i="22"/>
  <c r="BR9" i="22"/>
  <c r="BQ9" i="22"/>
  <c r="BP9" i="22"/>
  <c r="BO9" i="22"/>
  <c r="BN9" i="22"/>
  <c r="BM9" i="22"/>
  <c r="BL9" i="22"/>
  <c r="BK9" i="22"/>
  <c r="BJ9" i="22"/>
  <c r="BI9" i="22"/>
  <c r="BH9" i="22"/>
  <c r="BG9" i="22"/>
  <c r="BF9" i="22"/>
  <c r="BE9" i="22"/>
  <c r="BD9" i="22"/>
  <c r="BC9" i="22"/>
  <c r="BB9" i="22"/>
  <c r="BA9" i="22"/>
  <c r="AZ9" i="22"/>
  <c r="AY9" i="22"/>
  <c r="AX9" i="22"/>
  <c r="AW9" i="22"/>
  <c r="AV9" i="22"/>
  <c r="AU9" i="22"/>
  <c r="AT9" i="22"/>
  <c r="AS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T11" i="22" l="1"/>
  <c r="T14" i="22" s="1"/>
  <c r="AJ11" i="22"/>
  <c r="AJ14" i="22" s="1"/>
  <c r="BH11" i="22"/>
  <c r="BH14" i="22" s="1"/>
  <c r="BP11" i="22"/>
  <c r="BP14" i="22" s="1"/>
  <c r="U11" i="22"/>
  <c r="U14" i="22" s="1"/>
  <c r="AC11" i="22"/>
  <c r="AC14" i="22" s="1"/>
  <c r="AK11" i="22"/>
  <c r="AK14" i="22" s="1"/>
  <c r="AS11" i="22"/>
  <c r="AS14" i="22" s="1"/>
  <c r="BA11" i="22"/>
  <c r="BA14" i="22" s="1"/>
  <c r="BI11" i="22"/>
  <c r="BI14" i="22" s="1"/>
  <c r="BQ11" i="22"/>
  <c r="BQ14" i="22" s="1"/>
  <c r="AB11" i="22"/>
  <c r="AB14" i="22" s="1"/>
  <c r="AR11" i="22"/>
  <c r="AR14" i="22" s="1"/>
  <c r="AZ11" i="22"/>
  <c r="AZ14" i="22" s="1"/>
  <c r="Q11" i="22"/>
  <c r="Q14" i="22" s="1"/>
  <c r="Y11" i="22"/>
  <c r="Y14" i="22" s="1"/>
  <c r="AG11" i="22"/>
  <c r="AG14" i="22" s="1"/>
  <c r="AO11" i="22"/>
  <c r="AO14" i="22" s="1"/>
  <c r="AW11" i="22"/>
  <c r="AW14" i="22" s="1"/>
  <c r="BE11" i="22"/>
  <c r="BE14" i="22" s="1"/>
  <c r="BM11" i="22"/>
  <c r="BM14" i="22" s="1"/>
  <c r="BU11" i="22"/>
  <c r="BU14" i="22" s="1"/>
  <c r="R11" i="22"/>
  <c r="R14" i="22" s="1"/>
  <c r="Z11" i="22"/>
  <c r="Z14" i="22" s="1"/>
  <c r="AH11" i="22"/>
  <c r="AH14" i="22" s="1"/>
  <c r="AP11" i="22"/>
  <c r="AP14" i="22" s="1"/>
  <c r="AX11" i="22"/>
  <c r="AX14" i="22" s="1"/>
  <c r="BJ11" i="22"/>
  <c r="BJ14" i="22" s="1"/>
  <c r="BV11" i="22"/>
  <c r="BV14" i="22" s="1"/>
  <c r="V11" i="22"/>
  <c r="V14" i="22" s="1"/>
  <c r="AD11" i="22"/>
  <c r="AD14" i="22" s="1"/>
  <c r="AL11" i="22"/>
  <c r="AL14" i="22" s="1"/>
  <c r="AT11" i="22"/>
  <c r="AT14" i="22" s="1"/>
  <c r="BB11" i="22"/>
  <c r="BB14" i="22" s="1"/>
  <c r="BF11" i="22"/>
  <c r="BF14" i="22" s="1"/>
  <c r="BN11" i="22"/>
  <c r="BN14" i="22" s="1"/>
  <c r="BR11" i="22"/>
  <c r="BR14" i="22" s="1"/>
  <c r="O11" i="22"/>
  <c r="S11" i="22"/>
  <c r="S14" i="22" s="1"/>
  <c r="W11" i="22"/>
  <c r="W14" i="22" s="1"/>
  <c r="AA11" i="22"/>
  <c r="AA14" i="22" s="1"/>
  <c r="AE11" i="22"/>
  <c r="AE14" i="22" s="1"/>
  <c r="AI11" i="22"/>
  <c r="AI14" i="22" s="1"/>
  <c r="AM11" i="22"/>
  <c r="AM14" i="22" s="1"/>
  <c r="AQ11" i="22"/>
  <c r="AQ14" i="22" s="1"/>
  <c r="AU11" i="22"/>
  <c r="AU14" i="22" s="1"/>
  <c r="AY11" i="22"/>
  <c r="AY14" i="22" s="1"/>
  <c r="BC11" i="22"/>
  <c r="BC14" i="22" s="1"/>
  <c r="BG11" i="22"/>
  <c r="BG14" i="22" s="1"/>
  <c r="BK11" i="22"/>
  <c r="BK14" i="22" s="1"/>
  <c r="BO11" i="22"/>
  <c r="BO14" i="22" s="1"/>
  <c r="BS11" i="22"/>
  <c r="BS14" i="22" s="1"/>
  <c r="CQ107" i="22"/>
  <c r="CO15" i="22"/>
  <c r="P11" i="22"/>
  <c r="P14" i="22" s="1"/>
  <c r="AF11" i="22"/>
  <c r="AF14" i="22" s="1"/>
  <c r="AV11" i="22"/>
  <c r="AV14" i="22" s="1"/>
  <c r="BL11" i="22"/>
  <c r="BL14" i="22" s="1"/>
  <c r="CQ27" i="22"/>
  <c r="CQ51" i="22"/>
  <c r="CQ67" i="22"/>
  <c r="CQ83" i="22"/>
  <c r="CQ99" i="22"/>
  <c r="X11" i="22"/>
  <c r="X14" i="22" s="1"/>
  <c r="AN11" i="22"/>
  <c r="AN14" i="22" s="1"/>
  <c r="BD11" i="22"/>
  <c r="BD14" i="22" s="1"/>
  <c r="BT11" i="22"/>
  <c r="BT14" i="22" s="1"/>
  <c r="CQ16" i="22"/>
  <c r="CQ55" i="22"/>
  <c r="CQ71" i="22"/>
  <c r="CQ87" i="22"/>
  <c r="CQ103" i="22"/>
  <c r="CQ43" i="22"/>
  <c r="CQ59" i="22"/>
  <c r="CQ75" i="22"/>
  <c r="CQ91" i="22"/>
  <c r="CQ114" i="22"/>
  <c r="CQ110" i="22"/>
  <c r="CQ106" i="22"/>
  <c r="CQ102" i="22"/>
  <c r="CQ98" i="22"/>
  <c r="CQ94" i="22"/>
  <c r="CQ90" i="22"/>
  <c r="CQ86" i="22"/>
  <c r="CQ82" i="22"/>
  <c r="CQ78" i="22"/>
  <c r="CQ74" i="22"/>
  <c r="CQ70" i="22"/>
  <c r="CQ66" i="22"/>
  <c r="CQ62" i="22"/>
  <c r="CQ58" i="22"/>
  <c r="CQ54" i="22"/>
  <c r="CQ50" i="22"/>
  <c r="CQ46" i="22"/>
  <c r="CQ42" i="22"/>
  <c r="CQ30" i="22"/>
  <c r="CQ28" i="22"/>
  <c r="CQ17" i="22"/>
  <c r="CQ113" i="22"/>
  <c r="CQ109" i="22"/>
  <c r="CQ105" i="22"/>
  <c r="CQ101" i="22"/>
  <c r="CQ97" i="22"/>
  <c r="CQ93" i="22"/>
  <c r="CQ89" i="22"/>
  <c r="CQ85" i="22"/>
  <c r="CQ81" i="22"/>
  <c r="CQ77" i="22"/>
  <c r="CQ73" i="22"/>
  <c r="CQ69" i="22"/>
  <c r="CQ65" i="22"/>
  <c r="CQ61" i="22"/>
  <c r="CQ57" i="22"/>
  <c r="CQ53" i="22"/>
  <c r="CQ49" i="22"/>
  <c r="CQ45" i="22"/>
  <c r="CQ41" i="22"/>
  <c r="CQ31" i="22"/>
  <c r="CQ26" i="22"/>
  <c r="CQ25" i="22"/>
  <c r="CQ24" i="22"/>
  <c r="CQ23" i="22"/>
  <c r="CQ22" i="22"/>
  <c r="CQ21" i="22"/>
  <c r="CQ20" i="22"/>
  <c r="CQ19" i="22"/>
  <c r="CQ18" i="22"/>
  <c r="CQ112" i="22"/>
  <c r="CQ108" i="22"/>
  <c r="CQ104" i="22"/>
  <c r="CQ100" i="22"/>
  <c r="CQ96" i="22"/>
  <c r="CQ92" i="22"/>
  <c r="CQ88" i="22"/>
  <c r="CQ84" i="22"/>
  <c r="CQ80" i="22"/>
  <c r="CQ76" i="22"/>
  <c r="CQ72" i="22"/>
  <c r="CQ68" i="22"/>
  <c r="CQ64" i="22"/>
  <c r="CQ60" i="22"/>
  <c r="CQ56" i="22"/>
  <c r="CQ52" i="22"/>
  <c r="CQ48" i="22"/>
  <c r="CQ44" i="22"/>
  <c r="CQ40" i="22"/>
  <c r="CQ39" i="22"/>
  <c r="CQ38" i="22"/>
  <c r="CQ37" i="22"/>
  <c r="CQ36" i="22"/>
  <c r="CQ35" i="22"/>
  <c r="CQ34" i="22"/>
  <c r="CQ33" i="22"/>
  <c r="CQ32" i="22"/>
  <c r="CQ15" i="22"/>
  <c r="CQ29" i="22"/>
  <c r="CQ47" i="22"/>
  <c r="CQ63" i="22"/>
  <c r="CQ79" i="22"/>
  <c r="CQ95" i="22"/>
  <c r="CQ111" i="22"/>
  <c r="CU24" i="22" l="1"/>
  <c r="CU20" i="22"/>
  <c r="CU16" i="22"/>
  <c r="CU22" i="22"/>
  <c r="CU21" i="22"/>
  <c r="CU23" i="22"/>
  <c r="CU19" i="22"/>
  <c r="CU15" i="22"/>
  <c r="CU18" i="22"/>
  <c r="CU17" i="22"/>
  <c r="CK80" i="24" s="1"/>
  <c r="CL11" i="24"/>
  <c r="CW16" i="22"/>
  <c r="CW15" i="22"/>
  <c r="CO17" i="22"/>
  <c r="O14" i="22"/>
  <c r="CO16" i="22"/>
  <c r="DB15" i="22"/>
  <c r="CS13" i="24" s="1"/>
  <c r="CO18" i="22"/>
  <c r="CO21" i="22"/>
  <c r="CO20" i="22"/>
  <c r="CO19" i="22"/>
  <c r="CX29" i="22" l="1"/>
  <c r="CN27" i="24"/>
  <c r="CP27" i="24" s="1"/>
  <c r="CY29" i="22" s="1"/>
  <c r="CX30" i="22"/>
  <c r="CO28" i="24" s="1"/>
  <c r="CN28" i="24"/>
  <c r="CP28" i="24" s="1"/>
  <c r="CY30" i="22" s="1"/>
  <c r="CK14" i="24"/>
  <c r="CK13" i="24"/>
  <c r="CK109" i="24"/>
  <c r="CK61" i="24"/>
  <c r="CK21" i="24"/>
  <c r="CK72" i="24"/>
  <c r="CK56" i="24"/>
  <c r="CK40" i="24"/>
  <c r="CK24" i="24"/>
  <c r="CK93" i="24"/>
  <c r="CK41" i="24"/>
  <c r="CK96" i="24"/>
  <c r="CK95" i="24"/>
  <c r="CK67" i="24"/>
  <c r="CK51" i="24"/>
  <c r="CK35" i="24"/>
  <c r="CK19" i="24"/>
  <c r="CK81" i="24"/>
  <c r="CK29" i="24"/>
  <c r="CK107" i="24"/>
  <c r="CK75" i="24"/>
  <c r="CK98" i="24"/>
  <c r="CK82" i="24"/>
  <c r="CK66" i="24"/>
  <c r="CK50" i="24"/>
  <c r="CK34" i="24"/>
  <c r="CK18" i="24"/>
  <c r="CK65" i="24"/>
  <c r="CK99" i="24"/>
  <c r="CK94" i="24"/>
  <c r="CK62" i="24"/>
  <c r="CK30" i="24"/>
  <c r="CK104" i="24"/>
  <c r="CK55" i="24"/>
  <c r="CK89" i="24"/>
  <c r="CK83" i="24"/>
  <c r="CK70" i="24"/>
  <c r="CK22" i="24"/>
  <c r="CK97" i="24"/>
  <c r="CK57" i="24"/>
  <c r="CK108" i="24"/>
  <c r="CK68" i="24"/>
  <c r="CK52" i="24"/>
  <c r="CK36" i="24"/>
  <c r="CK20" i="24"/>
  <c r="CK77" i="24"/>
  <c r="CK25" i="24"/>
  <c r="CK84" i="24"/>
  <c r="CK87" i="24"/>
  <c r="CK63" i="24"/>
  <c r="CK47" i="24"/>
  <c r="CK31" i="24"/>
  <c r="CK15" i="24"/>
  <c r="CK112" i="24"/>
  <c r="CK110" i="24"/>
  <c r="CK78" i="24"/>
  <c r="CK46" i="24"/>
  <c r="CK105" i="24"/>
  <c r="CK103" i="24"/>
  <c r="CK39" i="24"/>
  <c r="CK37" i="24"/>
  <c r="CK102" i="24"/>
  <c r="CK54" i="24"/>
  <c r="CK85" i="24"/>
  <c r="CK45" i="24"/>
  <c r="CK92" i="24"/>
  <c r="CK64" i="24"/>
  <c r="CK48" i="24"/>
  <c r="CK32" i="24"/>
  <c r="CK16" i="24"/>
  <c r="CK69" i="24"/>
  <c r="CK17" i="24"/>
  <c r="CK111" i="24"/>
  <c r="CK79" i="24"/>
  <c r="CK59" i="24"/>
  <c r="CK43" i="24"/>
  <c r="CK27" i="24"/>
  <c r="CK101" i="24"/>
  <c r="CK53" i="24"/>
  <c r="CK100" i="24"/>
  <c r="CK91" i="24"/>
  <c r="CK106" i="24"/>
  <c r="CK90" i="24"/>
  <c r="CK74" i="24"/>
  <c r="CK58" i="24"/>
  <c r="CK42" i="24"/>
  <c r="CK26" i="24"/>
  <c r="CK73" i="24"/>
  <c r="CK33" i="24"/>
  <c r="CK76" i="24"/>
  <c r="CK60" i="24"/>
  <c r="CK44" i="24"/>
  <c r="CK28" i="24"/>
  <c r="CK49" i="24"/>
  <c r="CK71" i="24"/>
  <c r="CK23" i="24"/>
  <c r="CK88" i="24"/>
  <c r="CK86" i="24"/>
  <c r="CK38" i="24"/>
  <c r="CX16" i="22"/>
  <c r="CN14" i="24"/>
  <c r="CX15" i="22"/>
  <c r="CN13" i="24"/>
  <c r="DC12" i="16"/>
  <c r="DC14" i="16"/>
  <c r="DC15" i="16"/>
  <c r="DC26" i="16"/>
  <c r="DC27" i="16"/>
  <c r="DC28" i="16"/>
  <c r="DC29" i="16"/>
  <c r="DA25" i="16"/>
  <c r="CO27" i="24" l="1"/>
  <c r="CP13" i="24"/>
  <c r="CO13" i="24"/>
  <c r="CP14" i="24"/>
  <c r="CO14" i="24"/>
  <c r="CW24" i="16"/>
  <c r="DB29" i="16"/>
  <c r="CS29" i="17" l="1"/>
  <c r="DA28" i="16"/>
  <c r="CN13" i="16"/>
  <c r="DB26" i="16"/>
  <c r="DA29" i="16"/>
  <c r="DA27" i="16"/>
  <c r="CY26" i="16"/>
  <c r="CY12" i="16"/>
  <c r="CX26" i="16"/>
  <c r="CX12" i="16"/>
  <c r="CW37" i="16"/>
  <c r="CW23" i="16"/>
  <c r="DA11" i="16"/>
  <c r="CP13" i="16"/>
  <c r="CQ13" i="16" s="1"/>
  <c r="CN23" i="17" l="1"/>
  <c r="CN37" i="17"/>
  <c r="CP26" i="17"/>
  <c r="CO26" i="17"/>
  <c r="CP15" i="16"/>
  <c r="CP14" i="16"/>
  <c r="D5" i="17"/>
  <c r="F4" i="17"/>
  <c r="C4" i="17"/>
  <c r="C3" i="17"/>
  <c r="C2" i="17"/>
  <c r="CP29" i="16"/>
  <c r="CP30" i="16"/>
  <c r="CP31" i="16"/>
  <c r="CP32" i="16"/>
  <c r="CP33" i="16"/>
  <c r="CP34" i="16"/>
  <c r="CP35" i="16"/>
  <c r="CP36" i="16"/>
  <c r="CP37" i="16"/>
  <c r="CP38" i="16"/>
  <c r="CP39" i="16"/>
  <c r="CP40" i="16"/>
  <c r="CP41" i="16"/>
  <c r="CP42" i="16"/>
  <c r="CP43" i="16"/>
  <c r="CP44" i="16"/>
  <c r="CP45" i="16"/>
  <c r="CP46" i="16"/>
  <c r="CP47" i="16"/>
  <c r="CP48" i="16"/>
  <c r="CP49" i="16"/>
  <c r="CP50" i="16"/>
  <c r="CP51" i="16"/>
  <c r="CP52" i="16"/>
  <c r="CP53" i="16"/>
  <c r="CP54" i="16"/>
  <c r="CP55" i="16"/>
  <c r="CP56" i="16"/>
  <c r="CP57" i="16"/>
  <c r="CP58" i="16"/>
  <c r="CP59" i="16"/>
  <c r="CP60" i="16"/>
  <c r="CP61" i="16"/>
  <c r="CP62" i="16"/>
  <c r="CP63" i="16"/>
  <c r="CP64" i="16"/>
  <c r="CP65" i="16"/>
  <c r="CP66" i="16"/>
  <c r="CP67" i="16"/>
  <c r="CP68" i="16"/>
  <c r="CP69" i="16"/>
  <c r="CP70" i="16"/>
  <c r="CP71" i="16"/>
  <c r="CP72" i="16"/>
  <c r="CP73" i="16"/>
  <c r="CP74" i="16"/>
  <c r="CP75" i="16"/>
  <c r="CP76" i="16"/>
  <c r="CP77" i="16"/>
  <c r="CP78" i="16"/>
  <c r="CP79" i="16"/>
  <c r="CP80" i="16"/>
  <c r="CP81" i="16"/>
  <c r="CP82" i="16"/>
  <c r="CP83" i="16"/>
  <c r="CP84" i="16"/>
  <c r="CP85" i="16"/>
  <c r="CP86" i="16"/>
  <c r="CP87" i="16"/>
  <c r="CP88" i="16"/>
  <c r="CP89" i="16"/>
  <c r="CP90" i="16"/>
  <c r="CP91" i="16"/>
  <c r="CP92" i="16"/>
  <c r="CP93" i="16"/>
  <c r="CP94" i="16"/>
  <c r="CP95" i="16"/>
  <c r="CP96" i="16"/>
  <c r="CP97" i="16"/>
  <c r="CP98" i="16"/>
  <c r="CP99" i="16"/>
  <c r="CP100" i="16"/>
  <c r="CP101" i="16"/>
  <c r="CP102" i="16"/>
  <c r="CP103" i="16"/>
  <c r="CP104" i="16"/>
  <c r="CP105" i="16"/>
  <c r="CP106" i="16"/>
  <c r="CP107" i="16"/>
  <c r="CP108" i="16"/>
  <c r="CP109" i="16"/>
  <c r="CP110" i="16"/>
  <c r="CP111" i="16"/>
  <c r="CP112" i="16"/>
  <c r="CP16" i="16"/>
  <c r="CP17" i="16"/>
  <c r="CP18" i="16"/>
  <c r="CP19" i="16"/>
  <c r="CP20" i="16"/>
  <c r="CP21" i="16"/>
  <c r="CP22" i="16"/>
  <c r="CP23" i="16"/>
  <c r="CP24" i="16"/>
  <c r="CP25" i="16"/>
  <c r="CP26" i="16"/>
  <c r="CP27" i="16"/>
  <c r="CP28" i="16"/>
  <c r="CN24" i="17" l="1"/>
  <c r="CN10" i="17"/>
  <c r="CR25" i="17"/>
  <c r="CN11" i="17"/>
  <c r="BV11" i="17"/>
  <c r="BV10" i="17" s="1"/>
  <c r="BR11" i="17"/>
  <c r="BR10" i="17" s="1"/>
  <c r="BN11" i="17"/>
  <c r="BN10" i="17" s="1"/>
  <c r="BJ11" i="17"/>
  <c r="BJ10" i="17" s="1"/>
  <c r="BF11" i="17"/>
  <c r="BF10" i="17" s="1"/>
  <c r="BB11" i="17"/>
  <c r="BB10" i="17" s="1"/>
  <c r="AX11" i="17"/>
  <c r="AX10" i="17" s="1"/>
  <c r="AT11" i="17"/>
  <c r="AT10" i="17" s="1"/>
  <c r="AP11" i="17"/>
  <c r="AP10" i="17" s="1"/>
  <c r="AL11" i="17"/>
  <c r="AL10" i="17" s="1"/>
  <c r="AH11" i="17"/>
  <c r="AH10" i="17" s="1"/>
  <c r="AD11" i="17"/>
  <c r="AD10" i="17" s="1"/>
  <c r="Z11" i="17"/>
  <c r="Z10" i="17" s="1"/>
  <c r="V11" i="17"/>
  <c r="V10" i="17" s="1"/>
  <c r="R11" i="17"/>
  <c r="R10" i="17" s="1"/>
  <c r="AY11" i="17"/>
  <c r="AY10" i="17" s="1"/>
  <c r="S11" i="17"/>
  <c r="S10" i="17" s="1"/>
  <c r="BU11" i="17"/>
  <c r="BU10" i="17" s="1"/>
  <c r="BQ11" i="17"/>
  <c r="BQ10" i="17" s="1"/>
  <c r="BM11" i="17"/>
  <c r="BI11" i="17"/>
  <c r="BI10" i="17" s="1"/>
  <c r="BE11" i="17"/>
  <c r="BE10" i="17" s="1"/>
  <c r="BA11" i="17"/>
  <c r="BA10" i="17" s="1"/>
  <c r="AW11" i="17"/>
  <c r="AW10" i="17" s="1"/>
  <c r="AS11" i="17"/>
  <c r="AO11" i="17"/>
  <c r="AO10" i="17" s="1"/>
  <c r="AK11" i="17"/>
  <c r="AK10" i="17" s="1"/>
  <c r="AG11" i="17"/>
  <c r="AG10" i="17" s="1"/>
  <c r="AC11" i="17"/>
  <c r="AC10" i="17" s="1"/>
  <c r="Y11" i="17"/>
  <c r="Y10" i="17" s="1"/>
  <c r="U11" i="17"/>
  <c r="U10" i="17" s="1"/>
  <c r="Q11" i="17"/>
  <c r="Q10" i="17" s="1"/>
  <c r="BT11" i="17"/>
  <c r="BT10" i="17" s="1"/>
  <c r="BP11" i="17"/>
  <c r="BP10" i="17" s="1"/>
  <c r="BL11" i="17"/>
  <c r="BL10" i="17" s="1"/>
  <c r="BH11" i="17"/>
  <c r="BH10" i="17" s="1"/>
  <c r="BD11" i="17"/>
  <c r="BD10" i="17" s="1"/>
  <c r="AZ11" i="17"/>
  <c r="AZ10" i="17" s="1"/>
  <c r="AV11" i="17"/>
  <c r="AV10" i="17" s="1"/>
  <c r="AR11" i="17"/>
  <c r="AR10" i="17" s="1"/>
  <c r="AN11" i="17"/>
  <c r="AN10" i="17" s="1"/>
  <c r="AJ11" i="17"/>
  <c r="AJ10" i="17" s="1"/>
  <c r="AF11" i="17"/>
  <c r="AF10" i="17" s="1"/>
  <c r="AB11" i="17"/>
  <c r="AB10" i="17" s="1"/>
  <c r="X11" i="17"/>
  <c r="T11" i="17"/>
  <c r="T10" i="17" s="1"/>
  <c r="P11" i="17"/>
  <c r="P10" i="17" s="1"/>
  <c r="BS11" i="17"/>
  <c r="BS10" i="17" s="1"/>
  <c r="BO11" i="17"/>
  <c r="BO10" i="17" s="1"/>
  <c r="BK11" i="17"/>
  <c r="BK10" i="17" s="1"/>
  <c r="BG11" i="17"/>
  <c r="BG10" i="17" s="1"/>
  <c r="BC11" i="17"/>
  <c r="AU11" i="17"/>
  <c r="AU10" i="17" s="1"/>
  <c r="AQ11" i="17"/>
  <c r="AQ10" i="17" s="1"/>
  <c r="AM11" i="17"/>
  <c r="AM10" i="17" s="1"/>
  <c r="AI11" i="17"/>
  <c r="AE11" i="17"/>
  <c r="AE10" i="17" s="1"/>
  <c r="AA11" i="17"/>
  <c r="AA10" i="17" s="1"/>
  <c r="W11" i="17"/>
  <c r="W10" i="17" s="1"/>
  <c r="O11" i="17"/>
  <c r="O10" i="17"/>
  <c r="CN25" i="17"/>
  <c r="CT27" i="17"/>
  <c r="CT28" i="17"/>
  <c r="CT29" i="17"/>
  <c r="CR29" i="17"/>
  <c r="CR27" i="17"/>
  <c r="CS26" i="17"/>
  <c r="CR28" i="17"/>
  <c r="CT26" i="17"/>
  <c r="CT14" i="17"/>
  <c r="CT15" i="17"/>
  <c r="CR15" i="17"/>
  <c r="CR11" i="17"/>
  <c r="CR14" i="17"/>
  <c r="CP12" i="17"/>
  <c r="CR13" i="17"/>
  <c r="CO12" i="17"/>
  <c r="CQ14" i="16"/>
  <c r="CQ112" i="16"/>
  <c r="CQ108" i="16"/>
  <c r="CQ104" i="16"/>
  <c r="CQ100" i="16"/>
  <c r="CQ96" i="16"/>
  <c r="CQ92" i="16"/>
  <c r="CQ88" i="16"/>
  <c r="CQ84" i="16"/>
  <c r="CQ80" i="16"/>
  <c r="CQ76" i="16"/>
  <c r="CQ72" i="16"/>
  <c r="CQ68" i="16"/>
  <c r="CQ64" i="16"/>
  <c r="CQ60" i="16"/>
  <c r="CQ56" i="16"/>
  <c r="CQ52" i="16"/>
  <c r="CQ48" i="16"/>
  <c r="CQ44" i="16"/>
  <c r="CQ40" i="16"/>
  <c r="CQ36" i="16"/>
  <c r="CQ32" i="16"/>
  <c r="CQ28" i="16"/>
  <c r="CQ24" i="16"/>
  <c r="CQ20" i="16"/>
  <c r="CQ16" i="16"/>
  <c r="CQ109" i="16"/>
  <c r="CQ105" i="16"/>
  <c r="CQ101" i="16"/>
  <c r="CQ97" i="16"/>
  <c r="CQ93" i="16"/>
  <c r="CQ89" i="16"/>
  <c r="CQ85" i="16"/>
  <c r="CQ81" i="16"/>
  <c r="CQ77" i="16"/>
  <c r="CQ73" i="16"/>
  <c r="CQ69" i="16"/>
  <c r="CQ65" i="16"/>
  <c r="CQ61" i="16"/>
  <c r="CQ57" i="16"/>
  <c r="CQ53" i="16"/>
  <c r="CQ49" i="16"/>
  <c r="CQ45" i="16"/>
  <c r="CQ41" i="16"/>
  <c r="CQ37" i="16"/>
  <c r="CQ33" i="16"/>
  <c r="CQ29" i="16"/>
  <c r="CQ25" i="16"/>
  <c r="CQ21" i="16"/>
  <c r="CQ17" i="16"/>
  <c r="CQ111" i="16"/>
  <c r="CQ107" i="16"/>
  <c r="CQ103" i="16"/>
  <c r="CQ99" i="16"/>
  <c r="CQ95" i="16"/>
  <c r="CQ91" i="16"/>
  <c r="CQ87" i="16"/>
  <c r="CQ83" i="16"/>
  <c r="CQ79" i="16"/>
  <c r="CQ75" i="16"/>
  <c r="CQ71" i="16"/>
  <c r="CQ67" i="16"/>
  <c r="CQ63" i="16"/>
  <c r="CQ59" i="16"/>
  <c r="CQ55" i="16"/>
  <c r="CQ51" i="16"/>
  <c r="CQ47" i="16"/>
  <c r="CQ43" i="16"/>
  <c r="CQ39" i="16"/>
  <c r="CQ35" i="16"/>
  <c r="CQ31" i="16"/>
  <c r="CQ27" i="16"/>
  <c r="CQ23" i="16"/>
  <c r="CQ19" i="16"/>
  <c r="CQ15" i="16"/>
  <c r="CQ110" i="16"/>
  <c r="CQ106" i="16"/>
  <c r="CQ102" i="16"/>
  <c r="CQ98" i="16"/>
  <c r="CQ94" i="16"/>
  <c r="CQ90" i="16"/>
  <c r="CQ86" i="16"/>
  <c r="CQ82" i="16"/>
  <c r="CQ78" i="16"/>
  <c r="CQ74" i="16"/>
  <c r="CQ70" i="16"/>
  <c r="CQ66" i="16"/>
  <c r="CQ62" i="16"/>
  <c r="CQ58" i="16"/>
  <c r="CQ54" i="16"/>
  <c r="CQ50" i="16"/>
  <c r="CQ46" i="16"/>
  <c r="CQ42" i="16"/>
  <c r="CQ38" i="16"/>
  <c r="CQ34" i="16"/>
  <c r="CQ30" i="16"/>
  <c r="CQ26" i="16"/>
  <c r="CQ22" i="16"/>
  <c r="CQ18" i="16"/>
  <c r="CS15" i="17"/>
  <c r="DA15" i="16"/>
  <c r="DA14" i="16"/>
  <c r="DA13" i="16"/>
  <c r="BV8" i="16"/>
  <c r="BU8" i="16"/>
  <c r="BT8" i="16"/>
  <c r="BS8" i="16"/>
  <c r="BR8" i="16"/>
  <c r="BQ8" i="16"/>
  <c r="BP8" i="16"/>
  <c r="BO8" i="16"/>
  <c r="BN8" i="16"/>
  <c r="BM8" i="16"/>
  <c r="BM10" i="16" s="1"/>
  <c r="BL8" i="16"/>
  <c r="BK8" i="16"/>
  <c r="BJ8" i="16"/>
  <c r="BI8" i="16"/>
  <c r="BH8" i="16"/>
  <c r="BG8" i="16"/>
  <c r="BF8" i="16"/>
  <c r="BE8" i="16"/>
  <c r="BD8" i="16"/>
  <c r="BC8" i="16"/>
  <c r="BC10" i="16" s="1"/>
  <c r="BB8" i="16"/>
  <c r="BA8" i="16"/>
  <c r="AZ8" i="16"/>
  <c r="AY8" i="16"/>
  <c r="AX8" i="16"/>
  <c r="AW8" i="16"/>
  <c r="AV8" i="16"/>
  <c r="AU8" i="16"/>
  <c r="AT8" i="16"/>
  <c r="AS8" i="16"/>
  <c r="AS10" i="16" s="1"/>
  <c r="AR8" i="16"/>
  <c r="AQ8" i="16"/>
  <c r="AP8" i="16"/>
  <c r="AO8" i="16"/>
  <c r="AN8" i="16"/>
  <c r="AM8" i="16"/>
  <c r="AL8" i="16"/>
  <c r="AK8" i="16"/>
  <c r="AJ8" i="16"/>
  <c r="AI8" i="16"/>
  <c r="AI10" i="16" s="1"/>
  <c r="AH8" i="16"/>
  <c r="AG8" i="16"/>
  <c r="AF8" i="16"/>
  <c r="AE8" i="16"/>
  <c r="AD8" i="16"/>
  <c r="AC8" i="16"/>
  <c r="AB8" i="16"/>
  <c r="AA8" i="16"/>
  <c r="Z8" i="16"/>
  <c r="Y8" i="16"/>
  <c r="X8" i="16"/>
  <c r="X10" i="16" s="1"/>
  <c r="W8" i="16"/>
  <c r="V8" i="16"/>
  <c r="U8" i="16"/>
  <c r="T8" i="16"/>
  <c r="S8" i="16"/>
  <c r="R8" i="16"/>
  <c r="Q8" i="16"/>
  <c r="P8" i="16"/>
  <c r="O8" i="16"/>
  <c r="BV7" i="16"/>
  <c r="BU7" i="16"/>
  <c r="BT7" i="16"/>
  <c r="BS7" i="16"/>
  <c r="BR7" i="16"/>
  <c r="BQ7" i="16"/>
  <c r="BP7" i="16"/>
  <c r="BO7" i="16"/>
  <c r="BN7" i="16"/>
  <c r="BM7" i="16"/>
  <c r="BL7" i="16"/>
  <c r="BK7" i="16"/>
  <c r="BJ7" i="16"/>
  <c r="BI7" i="16"/>
  <c r="BH7" i="16"/>
  <c r="BG7" i="16"/>
  <c r="BF7" i="16"/>
  <c r="BE7" i="16"/>
  <c r="BD7" i="16"/>
  <c r="BC7" i="16"/>
  <c r="BB7" i="16"/>
  <c r="BA7" i="16"/>
  <c r="AZ7" i="16"/>
  <c r="AY7" i="16"/>
  <c r="AX7" i="16"/>
  <c r="AW7" i="16"/>
  <c r="AV7" i="16"/>
  <c r="AU7" i="16"/>
  <c r="AT7" i="16"/>
  <c r="AS7" i="16"/>
  <c r="AR7" i="16"/>
  <c r="AQ7" i="16"/>
  <c r="AP7" i="16"/>
  <c r="AO7" i="16"/>
  <c r="AN7" i="16"/>
  <c r="AM7" i="16"/>
  <c r="AL7" i="16"/>
  <c r="AK7" i="16"/>
  <c r="AJ7" i="16"/>
  <c r="AI7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CU16" i="16" l="1"/>
  <c r="CU17" i="16"/>
  <c r="CU22" i="16"/>
  <c r="CU18" i="16"/>
  <c r="CU20" i="16"/>
  <c r="CU21" i="16"/>
  <c r="CU19" i="16"/>
  <c r="CU15" i="16"/>
  <c r="CU14" i="16"/>
  <c r="CU13" i="16"/>
  <c r="CL11" i="17"/>
  <c r="O9" i="16"/>
  <c r="O12" i="16" s="1"/>
  <c r="CK13" i="17" l="1"/>
  <c r="CK15" i="17"/>
  <c r="CK19" i="17"/>
  <c r="CK23" i="17"/>
  <c r="CK27" i="17"/>
  <c r="CK31" i="17"/>
  <c r="CK35" i="17"/>
  <c r="CK39" i="17"/>
  <c r="CK43" i="17"/>
  <c r="CK47" i="17"/>
  <c r="CK51" i="17"/>
  <c r="CK55" i="17"/>
  <c r="CK59" i="17"/>
  <c r="CK63" i="17"/>
  <c r="CK67" i="17"/>
  <c r="CK71" i="17"/>
  <c r="CK75" i="17"/>
  <c r="CK79" i="17"/>
  <c r="CK83" i="17"/>
  <c r="CK87" i="17"/>
  <c r="CK91" i="17"/>
  <c r="CK95" i="17"/>
  <c r="CK99" i="17"/>
  <c r="CK103" i="17"/>
  <c r="CK107" i="17"/>
  <c r="CK111" i="17"/>
  <c r="CK22" i="17"/>
  <c r="CK30" i="17"/>
  <c r="CK38" i="17"/>
  <c r="CK46" i="17"/>
  <c r="CK54" i="17"/>
  <c r="CK66" i="17"/>
  <c r="CK78" i="17"/>
  <c r="CK90" i="17"/>
  <c r="CK102" i="17"/>
  <c r="CK16" i="17"/>
  <c r="CK20" i="17"/>
  <c r="CK24" i="17"/>
  <c r="CK28" i="17"/>
  <c r="CK32" i="17"/>
  <c r="CK36" i="17"/>
  <c r="CK40" i="17"/>
  <c r="CK44" i="17"/>
  <c r="CK48" i="17"/>
  <c r="CK52" i="17"/>
  <c r="CK56" i="17"/>
  <c r="CK60" i="17"/>
  <c r="CK64" i="17"/>
  <c r="CK68" i="17"/>
  <c r="CK72" i="17"/>
  <c r="CK76" i="17"/>
  <c r="CK80" i="17"/>
  <c r="CK84" i="17"/>
  <c r="CK88" i="17"/>
  <c r="CK92" i="17"/>
  <c r="CK96" i="17"/>
  <c r="CK100" i="17"/>
  <c r="CK104" i="17"/>
  <c r="CK108" i="17"/>
  <c r="CK112" i="17"/>
  <c r="CK18" i="17"/>
  <c r="CK26" i="17"/>
  <c r="CK34" i="17"/>
  <c r="CK42" i="17"/>
  <c r="CK50" i="17"/>
  <c r="CK62" i="17"/>
  <c r="CK74" i="17"/>
  <c r="CK86" i="17"/>
  <c r="CK98" i="17"/>
  <c r="CK110" i="17"/>
  <c r="CK17" i="17"/>
  <c r="CK21" i="17"/>
  <c r="CK25" i="17"/>
  <c r="CK29" i="17"/>
  <c r="CK33" i="17"/>
  <c r="CK37" i="17"/>
  <c r="CK41" i="17"/>
  <c r="CK45" i="17"/>
  <c r="CK49" i="17"/>
  <c r="CK53" i="17"/>
  <c r="CK57" i="17"/>
  <c r="CK61" i="17"/>
  <c r="CK65" i="17"/>
  <c r="CK69" i="17"/>
  <c r="CK73" i="17"/>
  <c r="CK77" i="17"/>
  <c r="CK81" i="17"/>
  <c r="CK85" i="17"/>
  <c r="CK89" i="17"/>
  <c r="CK93" i="17"/>
  <c r="CK97" i="17"/>
  <c r="CK101" i="17"/>
  <c r="CK105" i="17"/>
  <c r="CK109" i="17"/>
  <c r="CK14" i="17"/>
  <c r="CK58" i="17"/>
  <c r="CK70" i="17"/>
  <c r="CK82" i="17"/>
  <c r="CK94" i="17"/>
  <c r="CK106" i="17"/>
  <c r="C12" i="20"/>
  <c r="C8" i="20"/>
  <c r="C2" i="20"/>
  <c r="C9" i="20" s="1"/>
  <c r="C18" i="20"/>
  <c r="CO14" i="16"/>
  <c r="C3" i="20" l="1"/>
  <c r="C20" i="20"/>
  <c r="C19" i="20"/>
  <c r="CL19" i="24"/>
  <c r="CL25" i="24"/>
  <c r="CL86" i="24"/>
  <c r="CL43" i="24"/>
  <c r="CL57" i="24"/>
  <c r="CL40" i="24"/>
  <c r="CL102" i="24"/>
  <c r="CL49" i="24"/>
  <c r="CL42" i="24"/>
  <c r="CL106" i="24"/>
  <c r="CL95" i="24"/>
  <c r="CL76" i="24"/>
  <c r="CL53" i="24"/>
  <c r="CL22" i="24"/>
  <c r="CL46" i="24"/>
  <c r="CL110" i="24"/>
  <c r="CL99" i="24"/>
  <c r="CL80" i="24"/>
  <c r="CL45" i="24"/>
  <c r="CL29" i="24"/>
  <c r="CL65" i="24"/>
  <c r="CL33" i="24"/>
  <c r="CL82" i="24"/>
  <c r="CL71" i="24"/>
  <c r="CL52" i="24"/>
  <c r="CL101" i="24"/>
  <c r="CL17" i="24"/>
  <c r="CL90" i="24"/>
  <c r="CL85" i="24"/>
  <c r="CL94" i="24"/>
  <c r="CL64" i="24"/>
  <c r="CL97" i="24"/>
  <c r="CL66" i="24"/>
  <c r="CL28" i="24"/>
  <c r="CL56" i="24"/>
  <c r="CL34" i="24"/>
  <c r="CL16" i="24"/>
  <c r="CL107" i="24"/>
  <c r="CL30" i="24"/>
  <c r="CL104" i="24"/>
  <c r="CL91" i="24"/>
  <c r="CL109" i="24"/>
  <c r="CL24" i="24"/>
  <c r="CL58" i="24"/>
  <c r="CL47" i="24"/>
  <c r="CL111" i="24"/>
  <c r="CL92" i="24"/>
  <c r="CL105" i="24"/>
  <c r="CL15" i="24"/>
  <c r="CL62" i="24"/>
  <c r="CL51" i="24"/>
  <c r="CL26" i="24"/>
  <c r="CL96" i="24"/>
  <c r="CL14" i="24"/>
  <c r="CL27" i="24"/>
  <c r="CL37" i="24"/>
  <c r="CL98" i="24"/>
  <c r="CL87" i="24"/>
  <c r="CL68" i="24"/>
  <c r="CL69" i="24"/>
  <c r="CL20" i="24"/>
  <c r="CL50" i="24"/>
  <c r="CL39" i="24"/>
  <c r="CL103" i="24"/>
  <c r="CL84" i="24"/>
  <c r="CL54" i="24"/>
  <c r="CL21" i="24"/>
  <c r="CL38" i="24"/>
  <c r="CL81" i="24"/>
  <c r="CL79" i="24"/>
  <c r="CL36" i="24"/>
  <c r="CL77" i="24"/>
  <c r="CL13" i="24"/>
  <c r="CL55" i="24"/>
  <c r="CL100" i="24"/>
  <c r="CL75" i="24"/>
  <c r="CL93" i="24"/>
  <c r="CL89" i="24"/>
  <c r="CL88" i="24"/>
  <c r="CL70" i="24"/>
  <c r="CL18" i="24"/>
  <c r="CL72" i="24"/>
  <c r="CL31" i="24"/>
  <c r="CL74" i="24"/>
  <c r="CL63" i="24"/>
  <c r="CL44" i="24"/>
  <c r="CL108" i="24"/>
  <c r="CL73" i="24"/>
  <c r="CL32" i="24"/>
  <c r="CL78" i="24"/>
  <c r="CL67" i="24"/>
  <c r="CL48" i="24"/>
  <c r="CL112" i="24"/>
  <c r="CL23" i="24"/>
  <c r="CL61" i="24"/>
  <c r="CL59" i="24"/>
  <c r="CL35" i="24"/>
  <c r="CL60" i="24"/>
  <c r="CL41" i="24"/>
  <c r="CL83" i="24"/>
  <c r="CL17" i="17"/>
  <c r="CL21" i="17"/>
  <c r="CL25" i="17"/>
  <c r="CL29" i="17"/>
  <c r="CL33" i="17"/>
  <c r="CL37" i="17"/>
  <c r="CL41" i="17"/>
  <c r="CL45" i="17"/>
  <c r="CL49" i="17"/>
  <c r="CL53" i="17"/>
  <c r="CL57" i="17"/>
  <c r="CL61" i="17"/>
  <c r="CL65" i="17"/>
  <c r="CL69" i="17"/>
  <c r="CL73" i="17"/>
  <c r="CL77" i="17"/>
  <c r="CL81" i="17"/>
  <c r="CL85" i="17"/>
  <c r="CL89" i="17"/>
  <c r="CL93" i="17"/>
  <c r="CL97" i="17"/>
  <c r="CL101" i="17"/>
  <c r="CL105" i="17"/>
  <c r="CL109" i="17"/>
  <c r="CL14" i="17"/>
  <c r="CL16" i="17"/>
  <c r="CL20" i="17"/>
  <c r="CL24" i="17"/>
  <c r="CL28" i="17"/>
  <c r="CL32" i="17"/>
  <c r="CL36" i="17"/>
  <c r="CL40" i="17"/>
  <c r="CL44" i="17"/>
  <c r="CL48" i="17"/>
  <c r="CL52" i="17"/>
  <c r="CL56" i="17"/>
  <c r="CL64" i="17"/>
  <c r="CL68" i="17"/>
  <c r="CL76" i="17"/>
  <c r="CL84" i="17"/>
  <c r="CL96" i="17"/>
  <c r="CL112" i="17"/>
  <c r="CL18" i="17"/>
  <c r="CL22" i="17"/>
  <c r="CL26" i="17"/>
  <c r="CL30" i="17"/>
  <c r="CL34" i="17"/>
  <c r="CL38" i="17"/>
  <c r="CL42" i="17"/>
  <c r="CL46" i="17"/>
  <c r="CL50" i="17"/>
  <c r="CL54" i="17"/>
  <c r="CL58" i="17"/>
  <c r="CL62" i="17"/>
  <c r="CL66" i="17"/>
  <c r="CL70" i="17"/>
  <c r="CL74" i="17"/>
  <c r="CL78" i="17"/>
  <c r="CL82" i="17"/>
  <c r="CL86" i="17"/>
  <c r="CL90" i="17"/>
  <c r="CL94" i="17"/>
  <c r="CL98" i="17"/>
  <c r="CL102" i="17"/>
  <c r="CL106" i="17"/>
  <c r="CL110" i="17"/>
  <c r="CL13" i="17"/>
  <c r="CL87" i="17"/>
  <c r="CL99" i="17"/>
  <c r="CL107" i="17"/>
  <c r="CL72" i="17"/>
  <c r="CL92" i="17"/>
  <c r="CL108" i="17"/>
  <c r="CL15" i="17"/>
  <c r="CL19" i="17"/>
  <c r="CL23" i="17"/>
  <c r="CL27" i="17"/>
  <c r="CL31" i="17"/>
  <c r="CL35" i="17"/>
  <c r="CL39" i="17"/>
  <c r="CL43" i="17"/>
  <c r="CL47" i="17"/>
  <c r="CL51" i="17"/>
  <c r="CL55" i="17"/>
  <c r="CL59" i="17"/>
  <c r="CL63" i="17"/>
  <c r="CL67" i="17"/>
  <c r="CL71" i="17"/>
  <c r="CL75" i="17"/>
  <c r="CL79" i="17"/>
  <c r="CL83" i="17"/>
  <c r="CL91" i="17"/>
  <c r="CL95" i="17"/>
  <c r="CL103" i="17"/>
  <c r="CL111" i="17"/>
  <c r="CL60" i="17"/>
  <c r="CL80" i="17"/>
  <c r="CL88" i="17"/>
  <c r="CL100" i="17"/>
  <c r="CL104" i="17"/>
  <c r="CJ34" i="17"/>
  <c r="CJ35" i="17"/>
  <c r="CJ36" i="17"/>
  <c r="CJ37" i="17"/>
  <c r="CJ38" i="17"/>
  <c r="CJ39" i="17"/>
  <c r="CJ40" i="17"/>
  <c r="CJ41" i="17"/>
  <c r="CJ42" i="17"/>
  <c r="CJ43" i="17"/>
  <c r="CJ44" i="17"/>
  <c r="CJ45" i="17"/>
  <c r="CJ46" i="17"/>
  <c r="CJ47" i="17"/>
  <c r="CJ48" i="17"/>
  <c r="CJ49" i="17"/>
  <c r="CJ50" i="17"/>
  <c r="CJ51" i="17"/>
  <c r="CJ52" i="17"/>
  <c r="CJ53" i="17"/>
  <c r="CJ54" i="17"/>
  <c r="CJ55" i="17"/>
  <c r="CJ56" i="17"/>
  <c r="CJ57" i="17"/>
  <c r="CJ58" i="17"/>
  <c r="CJ59" i="17"/>
  <c r="CJ60" i="17"/>
  <c r="CJ61" i="17"/>
  <c r="CJ62" i="17"/>
  <c r="CJ63" i="17"/>
  <c r="CJ64" i="17"/>
  <c r="CJ65" i="17"/>
  <c r="CJ66" i="17"/>
  <c r="CJ67" i="17"/>
  <c r="CJ68" i="17"/>
  <c r="CJ69" i="17"/>
  <c r="CJ70" i="17"/>
  <c r="CJ71" i="17"/>
  <c r="CJ72" i="17"/>
  <c r="CJ73" i="17"/>
  <c r="CJ74" i="17"/>
  <c r="CJ75" i="17"/>
  <c r="CJ76" i="17"/>
  <c r="CJ77" i="17"/>
  <c r="CJ78" i="17"/>
  <c r="CJ79" i="17"/>
  <c r="CJ80" i="17"/>
  <c r="CJ81" i="17"/>
  <c r="CJ82" i="17"/>
  <c r="CJ83" i="17"/>
  <c r="CJ84" i="17"/>
  <c r="CJ85" i="17"/>
  <c r="CJ86" i="17"/>
  <c r="CJ87" i="17"/>
  <c r="CJ88" i="17"/>
  <c r="CJ89" i="17"/>
  <c r="CJ90" i="17"/>
  <c r="CJ91" i="17"/>
  <c r="CJ92" i="17"/>
  <c r="CJ93" i="17"/>
  <c r="CJ94" i="17"/>
  <c r="CJ95" i="17"/>
  <c r="CJ96" i="17"/>
  <c r="CJ97" i="17"/>
  <c r="CJ98" i="17"/>
  <c r="CJ99" i="17"/>
  <c r="CJ100" i="17"/>
  <c r="CJ101" i="17"/>
  <c r="CJ102" i="17"/>
  <c r="CJ103" i="17"/>
  <c r="CJ104" i="17"/>
  <c r="CJ105" i="17"/>
  <c r="CJ106" i="17"/>
  <c r="CJ107" i="17"/>
  <c r="CJ108" i="17"/>
  <c r="CJ109" i="17"/>
  <c r="CJ110" i="17"/>
  <c r="CJ111" i="17"/>
  <c r="CJ112" i="17"/>
  <c r="CJ16" i="17"/>
  <c r="CJ17" i="17"/>
  <c r="CJ18" i="17"/>
  <c r="CJ19" i="17"/>
  <c r="CJ20" i="17"/>
  <c r="CJ21" i="17"/>
  <c r="CJ22" i="17"/>
  <c r="CJ23" i="17"/>
  <c r="CJ24" i="17"/>
  <c r="CJ25" i="17"/>
  <c r="CJ26" i="17"/>
  <c r="CJ27" i="17"/>
  <c r="CJ28" i="17"/>
  <c r="CJ29" i="17"/>
  <c r="CJ30" i="17"/>
  <c r="CJ31" i="17"/>
  <c r="CJ32" i="17"/>
  <c r="CJ33" i="17"/>
  <c r="CO15" i="16"/>
  <c r="CO20" i="16"/>
  <c r="CO21" i="16"/>
  <c r="CO22" i="16"/>
  <c r="CO23" i="16"/>
  <c r="CO24" i="16"/>
  <c r="CO25" i="16"/>
  <c r="CO26" i="16"/>
  <c r="CO27" i="16"/>
  <c r="CO28" i="16"/>
  <c r="CO29" i="16"/>
  <c r="CO30" i="16"/>
  <c r="CO31" i="16"/>
  <c r="CO32" i="16"/>
  <c r="CO33" i="16"/>
  <c r="CO34" i="16"/>
  <c r="CO35" i="16"/>
  <c r="CO36" i="16"/>
  <c r="CO37" i="16"/>
  <c r="CO38" i="16"/>
  <c r="CO39" i="16"/>
  <c r="CO40" i="16"/>
  <c r="CO41" i="16"/>
  <c r="CO42" i="16"/>
  <c r="CO43" i="16"/>
  <c r="CO44" i="16"/>
  <c r="CO45" i="16"/>
  <c r="CO46" i="16"/>
  <c r="CO47" i="16"/>
  <c r="CO48" i="16"/>
  <c r="CO49" i="16"/>
  <c r="CO50" i="16"/>
  <c r="CO51" i="16"/>
  <c r="CO52" i="16"/>
  <c r="CO53" i="16"/>
  <c r="CO54" i="16"/>
  <c r="CO55" i="16"/>
  <c r="CO56" i="16"/>
  <c r="CO57" i="16"/>
  <c r="CO58" i="16"/>
  <c r="CO59" i="16"/>
  <c r="CO60" i="16"/>
  <c r="CO61" i="16"/>
  <c r="CO62" i="16"/>
  <c r="CO63" i="16"/>
  <c r="CO64" i="16"/>
  <c r="CO65" i="16"/>
  <c r="CO66" i="16"/>
  <c r="CO67" i="16"/>
  <c r="CO68" i="16"/>
  <c r="CO69" i="16"/>
  <c r="CO70" i="16"/>
  <c r="CO71" i="16"/>
  <c r="CO72" i="16"/>
  <c r="CO73" i="16"/>
  <c r="CO74" i="16"/>
  <c r="CO75" i="16"/>
  <c r="CO76" i="16"/>
  <c r="CO77" i="16"/>
  <c r="CO78" i="16"/>
  <c r="CO79" i="16"/>
  <c r="CO80" i="16"/>
  <c r="CO81" i="16"/>
  <c r="CO82" i="16"/>
  <c r="CO83" i="16"/>
  <c r="CO84" i="16"/>
  <c r="CO85" i="16"/>
  <c r="CO86" i="16"/>
  <c r="CO87" i="16"/>
  <c r="CO88" i="16"/>
  <c r="CO89" i="16"/>
  <c r="CO90" i="16"/>
  <c r="CO91" i="16"/>
  <c r="CO92" i="16"/>
  <c r="CO93" i="16"/>
  <c r="CO94" i="16"/>
  <c r="CO95" i="16"/>
  <c r="CO96" i="16"/>
  <c r="CO97" i="16"/>
  <c r="CO98" i="16"/>
  <c r="CO99" i="16"/>
  <c r="CO100" i="16"/>
  <c r="CO101" i="16"/>
  <c r="CO102" i="16"/>
  <c r="CO103" i="16"/>
  <c r="CO104" i="16"/>
  <c r="CO105" i="16"/>
  <c r="CO106" i="16"/>
  <c r="CO107" i="16"/>
  <c r="CO108" i="16"/>
  <c r="CO109" i="16"/>
  <c r="CO110" i="16"/>
  <c r="CO111" i="16"/>
  <c r="CO112" i="16"/>
  <c r="CW10" i="16"/>
  <c r="DB12" i="16"/>
  <c r="CI61" i="17"/>
  <c r="CI62" i="17"/>
  <c r="CI63" i="17"/>
  <c r="CI64" i="17"/>
  <c r="CI65" i="17"/>
  <c r="CI66" i="17"/>
  <c r="CI67" i="17"/>
  <c r="CI68" i="17"/>
  <c r="CI69" i="17"/>
  <c r="CI70" i="17"/>
  <c r="CI71" i="17"/>
  <c r="CI72" i="17"/>
  <c r="CI73" i="17"/>
  <c r="CI74" i="17"/>
  <c r="CI75" i="17"/>
  <c r="CI76" i="17"/>
  <c r="CI77" i="17"/>
  <c r="CI78" i="17"/>
  <c r="CI79" i="17"/>
  <c r="CI80" i="17"/>
  <c r="CI81" i="17"/>
  <c r="CI82" i="17"/>
  <c r="CI83" i="17"/>
  <c r="CI84" i="17"/>
  <c r="CI85" i="17"/>
  <c r="CI86" i="17"/>
  <c r="CI87" i="17"/>
  <c r="CI88" i="17"/>
  <c r="CI89" i="17"/>
  <c r="CI90" i="17"/>
  <c r="CI91" i="17"/>
  <c r="CI92" i="17"/>
  <c r="CI93" i="17"/>
  <c r="CI94" i="17"/>
  <c r="CI95" i="17"/>
  <c r="CI96" i="17"/>
  <c r="CI97" i="17"/>
  <c r="CI98" i="17"/>
  <c r="CI99" i="17"/>
  <c r="CI100" i="17"/>
  <c r="CI101" i="17"/>
  <c r="CI102" i="17"/>
  <c r="CI103" i="17"/>
  <c r="CI104" i="17"/>
  <c r="CI105" i="17"/>
  <c r="CI106" i="17"/>
  <c r="CI107" i="17"/>
  <c r="CI108" i="17"/>
  <c r="CI109" i="17"/>
  <c r="CI110" i="17"/>
  <c r="CI111" i="17"/>
  <c r="CI112" i="17"/>
  <c r="CI14" i="17"/>
  <c r="CI15" i="17"/>
  <c r="CI16" i="17"/>
  <c r="CI17" i="17"/>
  <c r="CI18" i="17"/>
  <c r="CI19" i="17"/>
  <c r="CI20" i="17"/>
  <c r="CI21" i="17"/>
  <c r="CI22" i="17"/>
  <c r="CI23" i="17"/>
  <c r="CI24" i="17"/>
  <c r="CI25" i="17"/>
  <c r="CI26" i="17"/>
  <c r="CI27" i="17"/>
  <c r="CI28" i="17"/>
  <c r="CI29" i="17"/>
  <c r="CI30" i="17"/>
  <c r="CI31" i="17"/>
  <c r="CI32" i="17"/>
  <c r="CI33" i="17"/>
  <c r="CI34" i="17"/>
  <c r="CI35" i="17"/>
  <c r="CI36" i="17"/>
  <c r="CI37" i="17"/>
  <c r="CI38" i="17"/>
  <c r="CI39" i="17"/>
  <c r="CI40" i="17"/>
  <c r="CI41" i="17"/>
  <c r="CI42" i="17"/>
  <c r="CI43" i="17"/>
  <c r="CI44" i="17"/>
  <c r="CI45" i="17"/>
  <c r="CI46" i="17"/>
  <c r="CI47" i="17"/>
  <c r="CI48" i="17"/>
  <c r="CI49" i="17"/>
  <c r="CI50" i="17"/>
  <c r="CI51" i="17"/>
  <c r="CI52" i="17"/>
  <c r="CI53" i="17"/>
  <c r="CI54" i="17"/>
  <c r="CI55" i="17"/>
  <c r="CI56" i="17"/>
  <c r="CI57" i="17"/>
  <c r="CI58" i="17"/>
  <c r="CI59" i="17"/>
  <c r="CI60" i="17"/>
  <c r="CI13" i="17"/>
  <c r="CN14" i="16"/>
  <c r="CN15" i="16"/>
  <c r="CN16" i="16"/>
  <c r="CN17" i="16"/>
  <c r="CN18" i="16"/>
  <c r="CN19" i="16"/>
  <c r="CN20" i="16"/>
  <c r="CN21" i="16"/>
  <c r="CN22" i="16"/>
  <c r="CN23" i="16"/>
  <c r="CN24" i="16"/>
  <c r="CN25" i="16"/>
  <c r="CN26" i="16"/>
  <c r="CN27" i="16"/>
  <c r="CN28" i="16"/>
  <c r="CN29" i="16"/>
  <c r="CN30" i="16"/>
  <c r="CN31" i="16"/>
  <c r="CN32" i="16"/>
  <c r="CN33" i="16"/>
  <c r="CN34" i="16"/>
  <c r="CN35" i="16"/>
  <c r="CN36" i="16"/>
  <c r="CN37" i="16"/>
  <c r="CN38" i="16"/>
  <c r="CN39" i="16"/>
  <c r="CN40" i="16"/>
  <c r="CN41" i="16"/>
  <c r="CN42" i="16"/>
  <c r="CN43" i="16"/>
  <c r="CN44" i="16"/>
  <c r="CN45" i="16"/>
  <c r="CN46" i="16"/>
  <c r="CN47" i="16"/>
  <c r="CN48" i="16"/>
  <c r="CN49" i="16"/>
  <c r="CN50" i="16"/>
  <c r="CN51" i="16"/>
  <c r="CN52" i="16"/>
  <c r="CN53" i="16"/>
  <c r="CN54" i="16"/>
  <c r="CN55" i="16"/>
  <c r="CN56" i="16"/>
  <c r="CN57" i="16"/>
  <c r="CN58" i="16"/>
  <c r="CN59" i="16"/>
  <c r="CN60" i="16"/>
  <c r="CN61" i="16"/>
  <c r="CN62" i="16"/>
  <c r="CN63" i="16"/>
  <c r="CN64" i="16"/>
  <c r="CN65" i="16"/>
  <c r="CN66" i="16"/>
  <c r="CN67" i="16"/>
  <c r="CN68" i="16"/>
  <c r="CN69" i="16"/>
  <c r="CN70" i="16"/>
  <c r="CN71" i="16"/>
  <c r="CN72" i="16"/>
  <c r="CN73" i="16"/>
  <c r="CN74" i="16"/>
  <c r="CN75" i="16"/>
  <c r="CN76" i="16"/>
  <c r="CN77" i="16"/>
  <c r="CN78" i="16"/>
  <c r="CN79" i="16"/>
  <c r="CN80" i="16"/>
  <c r="CN81" i="16"/>
  <c r="CN82" i="16"/>
  <c r="CN83" i="16"/>
  <c r="CN84" i="16"/>
  <c r="CN85" i="16"/>
  <c r="CN86" i="16"/>
  <c r="CN87" i="16"/>
  <c r="CN88" i="16"/>
  <c r="CN89" i="16"/>
  <c r="CN90" i="16"/>
  <c r="CN91" i="16"/>
  <c r="CN92" i="16"/>
  <c r="CN93" i="16"/>
  <c r="CN94" i="16"/>
  <c r="CN95" i="16"/>
  <c r="CN96" i="16"/>
  <c r="CN97" i="16"/>
  <c r="CN98" i="16"/>
  <c r="CN99" i="16"/>
  <c r="CN100" i="16"/>
  <c r="CN101" i="16"/>
  <c r="CN102" i="16"/>
  <c r="CN103" i="16"/>
  <c r="CN104" i="16"/>
  <c r="CN105" i="16"/>
  <c r="CN106" i="16"/>
  <c r="CN107" i="16"/>
  <c r="CN108" i="16"/>
  <c r="CN109" i="16"/>
  <c r="CN110" i="16"/>
  <c r="CN111" i="16"/>
  <c r="CN112" i="16"/>
  <c r="AG9" i="16"/>
  <c r="AG12" i="16" s="1"/>
  <c r="AM9" i="16"/>
  <c r="AM12" i="16" s="1"/>
  <c r="AE9" i="16"/>
  <c r="AE12" i="16" s="1"/>
  <c r="AA9" i="16"/>
  <c r="AA12" i="16" s="1"/>
  <c r="S9" i="16"/>
  <c r="S12" i="16" s="1"/>
  <c r="CW31" i="22" l="1"/>
  <c r="CW32" i="22"/>
  <c r="CX32" i="22" s="1"/>
  <c r="CW33" i="22"/>
  <c r="CX33" i="22" s="1"/>
  <c r="CW34" i="22"/>
  <c r="CX34" i="22" s="1"/>
  <c r="CW35" i="22"/>
  <c r="CX35" i="22" s="1"/>
  <c r="CW36" i="22"/>
  <c r="CX36" i="22" s="1"/>
  <c r="CW37" i="22"/>
  <c r="CX37" i="22" s="1"/>
  <c r="CW38" i="22"/>
  <c r="CX38" i="22" s="1"/>
  <c r="CW17" i="16"/>
  <c r="CX17" i="16" s="1"/>
  <c r="CW34" i="16"/>
  <c r="CW32" i="16"/>
  <c r="CW28" i="16"/>
  <c r="CW35" i="16"/>
  <c r="CW31" i="16"/>
  <c r="CW33" i="16"/>
  <c r="CW29" i="16"/>
  <c r="CW30" i="16"/>
  <c r="CW36" i="16"/>
  <c r="C21" i="20"/>
  <c r="CW22" i="22"/>
  <c r="CW19" i="22"/>
  <c r="CW24" i="22"/>
  <c r="CW20" i="22"/>
  <c r="CW23" i="22"/>
  <c r="CW18" i="22"/>
  <c r="CW17" i="22"/>
  <c r="CW21" i="22"/>
  <c r="CW13" i="16"/>
  <c r="U2" i="20"/>
  <c r="U19" i="20" s="1"/>
  <c r="U18" i="20"/>
  <c r="U12" i="20"/>
  <c r="U8" i="20"/>
  <c r="S2" i="20"/>
  <c r="S20" i="20" s="1"/>
  <c r="S12" i="20"/>
  <c r="S8" i="20"/>
  <c r="S18" i="20"/>
  <c r="AA2" i="20"/>
  <c r="AA9" i="20" s="1"/>
  <c r="AA12" i="20"/>
  <c r="AA8" i="20"/>
  <c r="AA18" i="20"/>
  <c r="O2" i="20"/>
  <c r="O19" i="20" s="1"/>
  <c r="O12" i="20"/>
  <c r="O8" i="20"/>
  <c r="O18" i="20"/>
  <c r="G12" i="20"/>
  <c r="G8" i="20"/>
  <c r="G18" i="20"/>
  <c r="CO13" i="16"/>
  <c r="G2" i="20"/>
  <c r="CW20" i="16"/>
  <c r="CX20" i="16" s="1"/>
  <c r="CW16" i="16"/>
  <c r="CX16" i="16" s="1"/>
  <c r="CW15" i="16"/>
  <c r="CX15" i="16" s="1"/>
  <c r="CW19" i="16"/>
  <c r="CX19" i="16" s="1"/>
  <c r="CW14" i="16"/>
  <c r="CX14" i="16" s="1"/>
  <c r="CW21" i="16"/>
  <c r="CX21" i="16" s="1"/>
  <c r="CW18" i="16"/>
  <c r="CX18" i="16" s="1"/>
  <c r="CW22" i="16"/>
  <c r="CX22" i="16" s="1"/>
  <c r="DB27" i="16"/>
  <c r="DB28" i="16"/>
  <c r="CS12" i="17"/>
  <c r="BG8" i="17"/>
  <c r="AO7" i="17"/>
  <c r="AX7" i="17"/>
  <c r="AO8" i="17"/>
  <c r="U8" i="17"/>
  <c r="AB8" i="17"/>
  <c r="AC7" i="17"/>
  <c r="BK8" i="17"/>
  <c r="O8" i="17"/>
  <c r="CT12" i="17"/>
  <c r="AS8" i="17"/>
  <c r="AS10" i="17" s="1"/>
  <c r="BO7" i="17"/>
  <c r="AR8" i="17"/>
  <c r="AV8" i="17"/>
  <c r="AC8" i="17"/>
  <c r="AH8" i="17"/>
  <c r="BU7" i="17"/>
  <c r="BH9" i="16"/>
  <c r="BH12" i="16" s="1"/>
  <c r="AN9" i="16"/>
  <c r="AN12" i="16" s="1"/>
  <c r="BO9" i="16"/>
  <c r="BO12" i="16" s="1"/>
  <c r="BK9" i="16"/>
  <c r="T9" i="16"/>
  <c r="T12" i="16" s="1"/>
  <c r="Q9" i="16"/>
  <c r="Q12" i="16" s="1"/>
  <c r="Y9" i="16"/>
  <c r="Y12" i="16" s="1"/>
  <c r="AC9" i="16"/>
  <c r="AC12" i="16" s="1"/>
  <c r="AK9" i="16"/>
  <c r="AK12" i="16" s="1"/>
  <c r="AP9" i="16"/>
  <c r="AP12" i="16" s="1"/>
  <c r="AY9" i="16"/>
  <c r="AY12" i="16" s="1"/>
  <c r="CA3" i="17"/>
  <c r="BQ9" i="16"/>
  <c r="BQ12" i="16" s="1"/>
  <c r="AW9" i="16"/>
  <c r="AW12" i="16" s="1"/>
  <c r="AU9" i="16"/>
  <c r="AU12" i="16" s="1"/>
  <c r="AR9" i="16"/>
  <c r="AR12" i="16" s="1"/>
  <c r="AO9" i="16"/>
  <c r="AO12" i="16" s="1"/>
  <c r="BP9" i="16"/>
  <c r="BP12" i="16" s="1"/>
  <c r="BL9" i="16"/>
  <c r="BL12" i="16" s="1"/>
  <c r="AV9" i="16"/>
  <c r="AV12" i="16" s="1"/>
  <c r="AF9" i="16"/>
  <c r="AF12" i="16" s="1"/>
  <c r="BM9" i="16"/>
  <c r="BM12" i="16" s="1"/>
  <c r="BA9" i="16"/>
  <c r="BA12" i="16" s="1"/>
  <c r="AS9" i="16"/>
  <c r="AS12" i="16" s="1"/>
  <c r="V9" i="16"/>
  <c r="V12" i="16" s="1"/>
  <c r="X9" i="16"/>
  <c r="X12" i="16" s="1"/>
  <c r="AB9" i="16"/>
  <c r="AB12" i="16" s="1"/>
  <c r="AJ9" i="16"/>
  <c r="AJ12" i="16" s="1"/>
  <c r="U3" i="20"/>
  <c r="AZ9" i="16"/>
  <c r="AZ12" i="16" s="1"/>
  <c r="BE9" i="16"/>
  <c r="BE12" i="16" s="1"/>
  <c r="AN8" i="17"/>
  <c r="AS7" i="17"/>
  <c r="R7" i="17"/>
  <c r="BB7" i="17"/>
  <c r="BM7" i="17"/>
  <c r="P7" i="17"/>
  <c r="BG7" i="17"/>
  <c r="O7" i="17"/>
  <c r="BR7" i="17"/>
  <c r="AK8" i="17"/>
  <c r="Y8" i="17"/>
  <c r="BV7" i="17"/>
  <c r="R8" i="17"/>
  <c r="AV7" i="17"/>
  <c r="W7" i="17"/>
  <c r="BQ8" i="17"/>
  <c r="AI8" i="17"/>
  <c r="AI10" i="17" s="1"/>
  <c r="AT7" i="17"/>
  <c r="T7" i="17"/>
  <c r="AD8" i="17"/>
  <c r="BE7" i="17"/>
  <c r="AP7" i="17"/>
  <c r="P8" i="17"/>
  <c r="BD8" i="17"/>
  <c r="BV8" i="17"/>
  <c r="AQ7" i="17"/>
  <c r="BE8" i="17"/>
  <c r="AE8" i="17"/>
  <c r="AH7" i="17"/>
  <c r="BB8" i="17"/>
  <c r="AE7" i="17"/>
  <c r="AD7" i="17"/>
  <c r="AM7" i="17"/>
  <c r="Z8" i="17"/>
  <c r="AW7" i="17"/>
  <c r="Z7" i="17"/>
  <c r="AN7" i="17"/>
  <c r="BS7" i="17"/>
  <c r="AA8" i="17"/>
  <c r="BC8" i="17"/>
  <c r="BC10" i="17" s="1"/>
  <c r="AB7" i="17"/>
  <c r="AF7" i="17"/>
  <c r="U7" i="17"/>
  <c r="BS8" i="17"/>
  <c r="AK7" i="17"/>
  <c r="BU8" i="17"/>
  <c r="BJ7" i="17"/>
  <c r="AP8" i="17"/>
  <c r="S7" i="17"/>
  <c r="BO8" i="17"/>
  <c r="BC7" i="17"/>
  <c r="BN8" i="17"/>
  <c r="BI7" i="17"/>
  <c r="AW8" i="17"/>
  <c r="W8" i="17"/>
  <c r="AJ8" i="17"/>
  <c r="BF7" i="17"/>
  <c r="BA8" i="17"/>
  <c r="Q7" i="17"/>
  <c r="AX8" i="17"/>
  <c r="AL8" i="17"/>
  <c r="AG8" i="17"/>
  <c r="AZ7" i="17"/>
  <c r="BD7" i="17"/>
  <c r="BL8" i="17"/>
  <c r="BN7" i="17"/>
  <c r="AZ8" i="17"/>
  <c r="AL7" i="17"/>
  <c r="BT7" i="17"/>
  <c r="BA7" i="17"/>
  <c r="BJ8" i="17"/>
  <c r="AU7" i="17"/>
  <c r="Q8" i="17"/>
  <c r="AT8" i="17"/>
  <c r="BM8" i="17"/>
  <c r="BM10" i="17" s="1"/>
  <c r="X7" i="17"/>
  <c r="AA7" i="17"/>
  <c r="BF8" i="17"/>
  <c r="BT8" i="17"/>
  <c r="BP7" i="17"/>
  <c r="AR7" i="17"/>
  <c r="S8" i="17"/>
  <c r="T8" i="17"/>
  <c r="AM8" i="17"/>
  <c r="V7" i="17"/>
  <c r="AI7" i="17"/>
  <c r="BL7" i="17"/>
  <c r="AY8" i="17"/>
  <c r="AG7" i="17"/>
  <c r="BR8" i="17"/>
  <c r="AY7" i="17"/>
  <c r="AF8" i="17"/>
  <c r="BK7" i="17"/>
  <c r="BH7" i="17"/>
  <c r="AU8" i="17"/>
  <c r="AJ7" i="17"/>
  <c r="V8" i="17"/>
  <c r="X8" i="17"/>
  <c r="X10" i="17" s="1"/>
  <c r="BQ7" i="17"/>
  <c r="BI9" i="16"/>
  <c r="BI12" i="16" s="1"/>
  <c r="BP8" i="17"/>
  <c r="BI8" i="17"/>
  <c r="AQ8" i="17"/>
  <c r="BH8" i="17"/>
  <c r="Y7" i="17"/>
  <c r="BC9" i="16"/>
  <c r="BC12" i="16" s="1"/>
  <c r="AI9" i="16"/>
  <c r="AI12" i="16" s="1"/>
  <c r="BR9" i="16"/>
  <c r="BR12" i="16" s="1"/>
  <c r="AQ9" i="16"/>
  <c r="AQ12" i="16" s="1"/>
  <c r="BT9" i="16"/>
  <c r="BT12" i="16" s="1"/>
  <c r="BD9" i="16"/>
  <c r="BG9" i="16"/>
  <c r="BG12" i="16" s="1"/>
  <c r="BF9" i="16"/>
  <c r="BF12" i="16" s="1"/>
  <c r="AX9" i="16"/>
  <c r="AX12" i="16" s="1"/>
  <c r="AT9" i="16"/>
  <c r="AT12" i="16" s="1"/>
  <c r="BJ9" i="16"/>
  <c r="BJ12" i="16" s="1"/>
  <c r="AH9" i="16"/>
  <c r="AH12" i="16" s="1"/>
  <c r="R9" i="16"/>
  <c r="R12" i="16" s="1"/>
  <c r="U9" i="16"/>
  <c r="U12" i="16" s="1"/>
  <c r="BU9" i="16"/>
  <c r="BU12" i="16" s="1"/>
  <c r="BV9" i="16"/>
  <c r="BV12" i="16" s="1"/>
  <c r="P9" i="16"/>
  <c r="P12" i="16" s="1"/>
  <c r="Z9" i="16"/>
  <c r="Z12" i="16" s="1"/>
  <c r="BN9" i="16"/>
  <c r="BN12" i="16" s="1"/>
  <c r="W9" i="16"/>
  <c r="W12" i="16" s="1"/>
  <c r="AD9" i="16"/>
  <c r="AD12" i="16" s="1"/>
  <c r="AL9" i="16"/>
  <c r="AL12" i="16" s="1"/>
  <c r="BS9" i="16"/>
  <c r="BS12" i="16" s="1"/>
  <c r="BB9" i="16"/>
  <c r="BB12" i="16" s="1"/>
  <c r="CX31" i="22" l="1"/>
  <c r="CN29" i="24"/>
  <c r="CP29" i="24" s="1"/>
  <c r="CY31" i="22" s="1"/>
  <c r="DB13" i="16"/>
  <c r="BD12" i="16"/>
  <c r="CN13" i="17"/>
  <c r="CX13" i="16"/>
  <c r="CO31" i="24"/>
  <c r="CN31" i="24"/>
  <c r="CP31" i="24" s="1"/>
  <c r="CY33" i="22" s="1"/>
  <c r="CO33" i="24"/>
  <c r="CN33" i="24"/>
  <c r="CP33" i="24" s="1"/>
  <c r="CY35" i="22" s="1"/>
  <c r="CN35" i="24"/>
  <c r="CP35" i="24" s="1"/>
  <c r="CY37" i="22" s="1"/>
  <c r="CO30" i="24"/>
  <c r="CN30" i="24"/>
  <c r="CP30" i="24" s="1"/>
  <c r="CY32" i="22" s="1"/>
  <c r="CN32" i="24"/>
  <c r="CP32" i="24" s="1"/>
  <c r="CY34" i="22" s="1"/>
  <c r="CO32" i="24"/>
  <c r="CO34" i="24"/>
  <c r="CN34" i="24"/>
  <c r="CP34" i="24" s="1"/>
  <c r="CY36" i="22" s="1"/>
  <c r="CN36" i="24"/>
  <c r="CP36" i="24" s="1"/>
  <c r="CY38" i="22" s="1"/>
  <c r="CO36" i="24"/>
  <c r="CX23" i="22"/>
  <c r="CN21" i="24"/>
  <c r="CX24" i="22"/>
  <c r="CN22" i="24"/>
  <c r="CX18" i="22"/>
  <c r="CN16" i="24"/>
  <c r="CX21" i="22"/>
  <c r="CN19" i="24"/>
  <c r="CX19" i="22"/>
  <c r="CN17" i="24"/>
  <c r="CX20" i="22"/>
  <c r="CN18" i="24"/>
  <c r="CX22" i="22"/>
  <c r="CN20" i="24"/>
  <c r="CX17" i="22"/>
  <c r="CN15" i="24"/>
  <c r="O9" i="20"/>
  <c r="BK12" i="16"/>
  <c r="S19" i="20"/>
  <c r="S21" i="20" s="1"/>
  <c r="O3" i="20"/>
  <c r="S3" i="20"/>
  <c r="U9" i="20"/>
  <c r="U20" i="20"/>
  <c r="U21" i="20" s="1"/>
  <c r="O20" i="20"/>
  <c r="S9" i="20"/>
  <c r="AA19" i="20"/>
  <c r="O21" i="20"/>
  <c r="AA20" i="20"/>
  <c r="AA3" i="20"/>
  <c r="BG12" i="20"/>
  <c r="BG8" i="20"/>
  <c r="BG18" i="20"/>
  <c r="BB8" i="20"/>
  <c r="BB12" i="20"/>
  <c r="BB18" i="20"/>
  <c r="F2" i="20"/>
  <c r="F9" i="20" s="1"/>
  <c r="F8" i="20"/>
  <c r="F18" i="20"/>
  <c r="F12" i="20"/>
  <c r="AH2" i="20"/>
  <c r="AH19" i="20" s="1"/>
  <c r="AH12" i="20"/>
  <c r="AH8" i="20"/>
  <c r="AH18" i="20"/>
  <c r="AR2" i="20"/>
  <c r="AR20" i="20" s="1"/>
  <c r="AR18" i="20"/>
  <c r="AR12" i="20"/>
  <c r="AR8" i="20"/>
  <c r="W2" i="20"/>
  <c r="W19" i="20" s="1"/>
  <c r="W12" i="20"/>
  <c r="W8" i="20"/>
  <c r="W18" i="20"/>
  <c r="AW2" i="20"/>
  <c r="AW19" i="20" s="1"/>
  <c r="AW18" i="20"/>
  <c r="AW12" i="20"/>
  <c r="AW8" i="20"/>
  <c r="P2" i="20"/>
  <c r="P20" i="20" s="1"/>
  <c r="P18" i="20"/>
  <c r="P12" i="20"/>
  <c r="P8" i="20"/>
  <c r="AO18" i="20"/>
  <c r="AO12" i="20"/>
  <c r="AO8" i="20"/>
  <c r="AZ2" i="20"/>
  <c r="AZ9" i="20" s="1"/>
  <c r="AZ18" i="20"/>
  <c r="AZ12" i="20"/>
  <c r="AZ8" i="20"/>
  <c r="Y2" i="20"/>
  <c r="Y19" i="20" s="1"/>
  <c r="Y18" i="20"/>
  <c r="Y12" i="20"/>
  <c r="Y8" i="20"/>
  <c r="H2" i="20"/>
  <c r="H19" i="20" s="1"/>
  <c r="H18" i="20"/>
  <c r="H12" i="20"/>
  <c r="H8" i="20"/>
  <c r="AV2" i="20"/>
  <c r="AV20" i="20" s="1"/>
  <c r="AV18" i="20"/>
  <c r="AV12" i="20"/>
  <c r="AV8" i="20"/>
  <c r="Z8" i="20"/>
  <c r="Z18" i="20"/>
  <c r="Z12" i="20"/>
  <c r="D2" i="20"/>
  <c r="D20" i="20" s="1"/>
  <c r="D18" i="20"/>
  <c r="D12" i="20"/>
  <c r="D8" i="20"/>
  <c r="V8" i="20"/>
  <c r="V12" i="20"/>
  <c r="V18" i="20"/>
  <c r="AL2" i="20"/>
  <c r="AL19" i="20" s="1"/>
  <c r="AL8" i="20"/>
  <c r="AL18" i="20"/>
  <c r="AL12" i="20"/>
  <c r="BH2" i="20"/>
  <c r="BH9" i="20" s="1"/>
  <c r="BH18" i="20"/>
  <c r="BH12" i="20"/>
  <c r="BH8" i="20"/>
  <c r="AQ2" i="20"/>
  <c r="AQ20" i="20" s="1"/>
  <c r="AQ12" i="20"/>
  <c r="AQ8" i="20"/>
  <c r="AQ18" i="20"/>
  <c r="L2" i="20"/>
  <c r="L19" i="20" s="1"/>
  <c r="L18" i="20"/>
  <c r="L12" i="20"/>
  <c r="L8" i="20"/>
  <c r="BA18" i="20"/>
  <c r="BA12" i="20"/>
  <c r="BA8" i="20"/>
  <c r="BD2" i="20"/>
  <c r="BD9" i="20" s="1"/>
  <c r="BD18" i="20"/>
  <c r="BD12" i="20"/>
  <c r="BD8" i="20"/>
  <c r="AI2" i="20"/>
  <c r="AI9" i="20" s="1"/>
  <c r="AI12" i="20"/>
  <c r="AI8" i="20"/>
  <c r="AI18" i="20"/>
  <c r="Q18" i="20"/>
  <c r="Q12" i="20"/>
  <c r="Q8" i="20"/>
  <c r="AY12" i="20"/>
  <c r="AY8" i="20"/>
  <c r="AY18" i="20"/>
  <c r="AP12" i="20"/>
  <c r="AP18" i="20"/>
  <c r="AP8" i="20"/>
  <c r="K12" i="20"/>
  <c r="K8" i="20"/>
  <c r="K18" i="20"/>
  <c r="N18" i="20"/>
  <c r="N12" i="20"/>
  <c r="N8" i="20"/>
  <c r="BI18" i="20"/>
  <c r="BI12" i="20"/>
  <c r="BI8" i="20"/>
  <c r="AX2" i="20"/>
  <c r="AX19" i="20" s="1"/>
  <c r="AX18" i="20"/>
  <c r="AX12" i="20"/>
  <c r="AX8" i="20"/>
  <c r="AU12" i="20"/>
  <c r="AU8" i="20"/>
  <c r="AU18" i="20"/>
  <c r="BF2" i="20"/>
  <c r="BF9" i="20" s="1"/>
  <c r="BF12" i="20"/>
  <c r="BF18" i="20"/>
  <c r="BF8" i="20"/>
  <c r="AN2" i="20"/>
  <c r="AN19" i="20" s="1"/>
  <c r="AN18" i="20"/>
  <c r="AN12" i="20"/>
  <c r="AN8" i="20"/>
  <c r="X2" i="20"/>
  <c r="X9" i="20" s="1"/>
  <c r="X18" i="20"/>
  <c r="X12" i="20"/>
  <c r="X8" i="20"/>
  <c r="AG2" i="20"/>
  <c r="AG19" i="20" s="1"/>
  <c r="AG18" i="20"/>
  <c r="AG12" i="20"/>
  <c r="AG8" i="20"/>
  <c r="AJ2" i="20"/>
  <c r="AJ9" i="20" s="1"/>
  <c r="AJ18" i="20"/>
  <c r="AJ12" i="20"/>
  <c r="AJ8" i="20"/>
  <c r="AF2" i="20"/>
  <c r="AF19" i="20" s="1"/>
  <c r="AF18" i="20"/>
  <c r="AF12" i="20"/>
  <c r="AF8" i="20"/>
  <c r="BE2" i="20"/>
  <c r="BE9" i="20" s="1"/>
  <c r="BE18" i="20"/>
  <c r="BE12" i="20"/>
  <c r="BE8" i="20"/>
  <c r="AD18" i="20"/>
  <c r="AD12" i="20"/>
  <c r="AD8" i="20"/>
  <c r="E18" i="20"/>
  <c r="E12" i="20"/>
  <c r="E8" i="20"/>
  <c r="AB18" i="20"/>
  <c r="AB12" i="20"/>
  <c r="AB8" i="20"/>
  <c r="R12" i="20"/>
  <c r="R8" i="20"/>
  <c r="R18" i="20"/>
  <c r="BJ8" i="20"/>
  <c r="BJ18" i="20"/>
  <c r="BJ12" i="20"/>
  <c r="I2" i="20"/>
  <c r="I20" i="20" s="1"/>
  <c r="I18" i="20"/>
  <c r="I12" i="20"/>
  <c r="I8" i="20"/>
  <c r="AT2" i="20"/>
  <c r="AT9" i="20" s="1"/>
  <c r="AT12" i="20"/>
  <c r="AT8" i="20"/>
  <c r="AT18" i="20"/>
  <c r="AE2" i="20"/>
  <c r="AE9" i="20" s="1"/>
  <c r="AE12" i="20"/>
  <c r="AE8" i="20"/>
  <c r="AE18" i="20"/>
  <c r="AS2" i="20"/>
  <c r="AS9" i="20" s="1"/>
  <c r="AS18" i="20"/>
  <c r="AS12" i="20"/>
  <c r="AS8" i="20"/>
  <c r="J8" i="20"/>
  <c r="J12" i="20"/>
  <c r="J18" i="20"/>
  <c r="T18" i="20"/>
  <c r="T12" i="20"/>
  <c r="T8" i="20"/>
  <c r="AC18" i="20"/>
  <c r="AC12" i="20"/>
  <c r="AC8" i="20"/>
  <c r="AK18" i="20"/>
  <c r="AK12" i="20"/>
  <c r="AK8" i="20"/>
  <c r="AM2" i="20"/>
  <c r="AM20" i="20" s="1"/>
  <c r="AM12" i="20"/>
  <c r="AM8" i="20"/>
  <c r="AM18" i="20"/>
  <c r="M2" i="20"/>
  <c r="M3" i="20" s="1"/>
  <c r="M18" i="20"/>
  <c r="M12" i="20"/>
  <c r="M8" i="20"/>
  <c r="BC2" i="20"/>
  <c r="BC19" i="20" s="1"/>
  <c r="BC12" i="20"/>
  <c r="BC8" i="20"/>
  <c r="BC18" i="20"/>
  <c r="CY15" i="22"/>
  <c r="CS14" i="17"/>
  <c r="CS28" i="17"/>
  <c r="CY16" i="22"/>
  <c r="CS27" i="17"/>
  <c r="F19" i="20"/>
  <c r="AD2" i="20"/>
  <c r="AB2" i="20"/>
  <c r="BG2" i="20"/>
  <c r="V2" i="20"/>
  <c r="AH20" i="20"/>
  <c r="Z2" i="20"/>
  <c r="BJ2" i="20"/>
  <c r="BA2" i="20"/>
  <c r="Q2" i="20"/>
  <c r="AY2" i="20"/>
  <c r="AP2" i="20"/>
  <c r="AU2" i="20"/>
  <c r="E2" i="20"/>
  <c r="K2" i="20"/>
  <c r="N2" i="20"/>
  <c r="AO2" i="20"/>
  <c r="BB2" i="20"/>
  <c r="AL9" i="20"/>
  <c r="AR9" i="20"/>
  <c r="AR19" i="20"/>
  <c r="W20" i="20"/>
  <c r="R2" i="20"/>
  <c r="BI2" i="20"/>
  <c r="BH20" i="20"/>
  <c r="AW9" i="20"/>
  <c r="J2" i="20"/>
  <c r="T2" i="20"/>
  <c r="AC2" i="20"/>
  <c r="AK2" i="20"/>
  <c r="G3" i="20"/>
  <c r="G9" i="20"/>
  <c r="G20" i="20"/>
  <c r="G19" i="20"/>
  <c r="CO18" i="16"/>
  <c r="CO19" i="16"/>
  <c r="CO16" i="16"/>
  <c r="BD9" i="17"/>
  <c r="BK9" i="17"/>
  <c r="BK12" i="17" s="1"/>
  <c r="CN18" i="17"/>
  <c r="CN17" i="17"/>
  <c r="CN21" i="17"/>
  <c r="CN15" i="17"/>
  <c r="CN22" i="17"/>
  <c r="CN14" i="17"/>
  <c r="CN16" i="17"/>
  <c r="CN19" i="17"/>
  <c r="CN20" i="17"/>
  <c r="P9" i="17"/>
  <c r="P12" i="17" s="1"/>
  <c r="BD3" i="20"/>
  <c r="CX28" i="16"/>
  <c r="CN28" i="17"/>
  <c r="CP28" i="17" s="1"/>
  <c r="CX29" i="16"/>
  <c r="CN29" i="17"/>
  <c r="CP29" i="17" s="1"/>
  <c r="P3" i="20"/>
  <c r="CX36" i="16"/>
  <c r="CN36" i="17"/>
  <c r="CP36" i="17" s="1"/>
  <c r="L3" i="20"/>
  <c r="CX35" i="16"/>
  <c r="CN35" i="17"/>
  <c r="CP35" i="17" s="1"/>
  <c r="CX34" i="16"/>
  <c r="CN34" i="17"/>
  <c r="CP34" i="17" s="1"/>
  <c r="I3" i="20"/>
  <c r="CO17" i="16"/>
  <c r="BM9" i="17"/>
  <c r="BM12" i="17" s="1"/>
  <c r="BR9" i="17"/>
  <c r="BR12" i="17" s="1"/>
  <c r="CX33" i="16"/>
  <c r="CN33" i="17"/>
  <c r="CP33" i="17" s="1"/>
  <c r="CX32" i="16"/>
  <c r="CN32" i="17"/>
  <c r="CP32" i="17" s="1"/>
  <c r="CX31" i="16"/>
  <c r="CN31" i="17"/>
  <c r="CP31" i="17" s="1"/>
  <c r="CX30" i="16"/>
  <c r="CN30" i="17"/>
  <c r="CP30" i="17" s="1"/>
  <c r="AJ9" i="17"/>
  <c r="AJ12" i="17" s="1"/>
  <c r="AZ9" i="17"/>
  <c r="AZ12" i="17" s="1"/>
  <c r="V9" i="17"/>
  <c r="V12" i="17" s="1"/>
  <c r="BV9" i="17"/>
  <c r="BV12" i="17" s="1"/>
  <c r="AY9" i="17"/>
  <c r="AY12" i="17" s="1"/>
  <c r="AS9" i="17"/>
  <c r="AS12" i="17" s="1"/>
  <c r="AA9" i="17"/>
  <c r="AA12" i="17" s="1"/>
  <c r="AQ9" i="17"/>
  <c r="AQ12" i="17" s="1"/>
  <c r="AC9" i="17"/>
  <c r="AC12" i="17" s="1"/>
  <c r="BA9" i="17"/>
  <c r="BA12" i="17" s="1"/>
  <c r="BG9" i="17"/>
  <c r="BG12" i="17" s="1"/>
  <c r="BI9" i="17"/>
  <c r="BI12" i="17" s="1"/>
  <c r="AX9" i="17"/>
  <c r="AX12" i="17" s="1"/>
  <c r="AW9" i="17"/>
  <c r="AW12" i="17" s="1"/>
  <c r="U9" i="17"/>
  <c r="U12" i="17" s="1"/>
  <c r="AL9" i="17"/>
  <c r="AL12" i="17" s="1"/>
  <c r="S9" i="17"/>
  <c r="S12" i="17" s="1"/>
  <c r="AB9" i="17"/>
  <c r="AB12" i="17" s="1"/>
  <c r="BE9" i="17"/>
  <c r="BE12" i="17" s="1"/>
  <c r="R9" i="17"/>
  <c r="R12" i="17" s="1"/>
  <c r="Y9" i="17"/>
  <c r="Y12" i="17" s="1"/>
  <c r="BB9" i="17"/>
  <c r="BB12" i="17" s="1"/>
  <c r="AG9" i="17"/>
  <c r="AG12" i="17" s="1"/>
  <c r="BN9" i="17"/>
  <c r="BN12" i="17" s="1"/>
  <c r="BS9" i="17"/>
  <c r="BS12" i="17" s="1"/>
  <c r="BU9" i="17"/>
  <c r="BU12" i="17" s="1"/>
  <c r="BH3" i="20"/>
  <c r="AQ3" i="20"/>
  <c r="BQ9" i="17"/>
  <c r="BQ12" i="17" s="1"/>
  <c r="X9" i="17"/>
  <c r="X12" i="17" s="1"/>
  <c r="BC9" i="17"/>
  <c r="BC12" i="17" s="1"/>
  <c r="AE9" i="17"/>
  <c r="AE12" i="17" s="1"/>
  <c r="BO9" i="17"/>
  <c r="BO12" i="17" s="1"/>
  <c r="AH3" i="20"/>
  <c r="BH9" i="17"/>
  <c r="BH12" i="17" s="1"/>
  <c r="BT9" i="17"/>
  <c r="BT12" i="17" s="1"/>
  <c r="BL9" i="17"/>
  <c r="BL12" i="17" s="1"/>
  <c r="BF9" i="17"/>
  <c r="BF12" i="17" s="1"/>
  <c r="AK9" i="17"/>
  <c r="AK12" i="17" s="1"/>
  <c r="AM9" i="17"/>
  <c r="AM12" i="17" s="1"/>
  <c r="AO9" i="17"/>
  <c r="AO12" i="17" s="1"/>
  <c r="F3" i="20"/>
  <c r="AL3" i="20"/>
  <c r="AW3" i="20"/>
  <c r="AI9" i="17"/>
  <c r="AI12" i="17" s="1"/>
  <c r="AU9" i="17"/>
  <c r="AU12" i="17" s="1"/>
  <c r="Q9" i="17"/>
  <c r="Q12" i="17" s="1"/>
  <c r="BJ9" i="17"/>
  <c r="BJ12" i="17" s="1"/>
  <c r="AF9" i="17"/>
  <c r="AF12" i="17" s="1"/>
  <c r="AN9" i="17"/>
  <c r="AN12" i="17" s="1"/>
  <c r="AD9" i="17"/>
  <c r="AD12" i="17" s="1"/>
  <c r="T9" i="17"/>
  <c r="T12" i="17" s="1"/>
  <c r="W9" i="17"/>
  <c r="W12" i="17" s="1"/>
  <c r="AR9" i="17"/>
  <c r="AR12" i="17" s="1"/>
  <c r="AN3" i="20"/>
  <c r="BP9" i="17"/>
  <c r="BP12" i="17" s="1"/>
  <c r="Z9" i="17"/>
  <c r="Z12" i="17" s="1"/>
  <c r="AH9" i="17"/>
  <c r="AH12" i="17" s="1"/>
  <c r="AP9" i="17"/>
  <c r="AP12" i="17" s="1"/>
  <c r="AT9" i="17"/>
  <c r="AT12" i="17" s="1"/>
  <c r="AV9" i="17"/>
  <c r="AV12" i="17" s="1"/>
  <c r="O9" i="17"/>
  <c r="O12" i="17" s="1"/>
  <c r="CO29" i="24" l="1"/>
  <c r="CX39" i="22"/>
  <c r="BC20" i="20"/>
  <c r="AS19" i="20"/>
  <c r="M9" i="20"/>
  <c r="AI20" i="20"/>
  <c r="AE3" i="20"/>
  <c r="AM19" i="20"/>
  <c r="BD20" i="20"/>
  <c r="BC9" i="20"/>
  <c r="AM9" i="20"/>
  <c r="P19" i="20"/>
  <c r="AE19" i="20"/>
  <c r="AF3" i="20"/>
  <c r="BF3" i="20"/>
  <c r="M20" i="20"/>
  <c r="AS20" i="20"/>
  <c r="AT20" i="20"/>
  <c r="W9" i="20"/>
  <c r="I9" i="20"/>
  <c r="P9" i="20"/>
  <c r="AI19" i="20"/>
  <c r="AE20" i="20"/>
  <c r="AM4" i="20"/>
  <c r="AS3" i="20"/>
  <c r="AT3" i="20"/>
  <c r="AI3" i="20"/>
  <c r="BC3" i="20"/>
  <c r="M19" i="20"/>
  <c r="AM3" i="20"/>
  <c r="AW20" i="20"/>
  <c r="AT19" i="20"/>
  <c r="W3" i="20"/>
  <c r="AR3" i="20"/>
  <c r="I19" i="20"/>
  <c r="BD19" i="20"/>
  <c r="AH9" i="20"/>
  <c r="F20" i="20"/>
  <c r="CT13" i="17"/>
  <c r="AT21" i="20"/>
  <c r="AG3" i="20"/>
  <c r="AZ19" i="20"/>
  <c r="X20" i="20"/>
  <c r="L9" i="20"/>
  <c r="CX25" i="22"/>
  <c r="CO23" i="24" s="1"/>
  <c r="BE19" i="20"/>
  <c r="BF20" i="20"/>
  <c r="AI21" i="20"/>
  <c r="AN20" i="20"/>
  <c r="AN21" i="20" s="1"/>
  <c r="AJ19" i="20"/>
  <c r="AQ19" i="20"/>
  <c r="AQ21" i="20" s="1"/>
  <c r="AG9" i="20"/>
  <c r="BH19" i="20"/>
  <c r="AL20" i="20"/>
  <c r="AL21" i="20" s="1"/>
  <c r="AN9" i="20"/>
  <c r="BE20" i="20"/>
  <c r="X19" i="20"/>
  <c r="X21" i="20" s="1"/>
  <c r="AQ9" i="20"/>
  <c r="L20" i="20"/>
  <c r="L21" i="20" s="1"/>
  <c r="BF19" i="20"/>
  <c r="AJ20" i="20"/>
  <c r="X3" i="20"/>
  <c r="AF20" i="20"/>
  <c r="AF21" i="20" s="1"/>
  <c r="BD12" i="17"/>
  <c r="M21" i="20"/>
  <c r="AW21" i="20"/>
  <c r="P21" i="20"/>
  <c r="BE3" i="20"/>
  <c r="AJ3" i="20"/>
  <c r="AG20" i="20"/>
  <c r="CP13" i="17"/>
  <c r="CO13" i="17"/>
  <c r="CY39" i="22"/>
  <c r="CN27" i="17"/>
  <c r="CP27" i="17" s="1"/>
  <c r="CY27" i="16" s="1"/>
  <c r="CO37" i="24"/>
  <c r="CO35" i="24"/>
  <c r="CO20" i="17"/>
  <c r="CP20" i="17"/>
  <c r="CP22" i="17"/>
  <c r="CO22" i="17"/>
  <c r="CP18" i="17"/>
  <c r="CO18" i="17"/>
  <c r="CP19" i="17"/>
  <c r="CO19" i="17"/>
  <c r="CO15" i="17"/>
  <c r="CP15" i="17"/>
  <c r="CP16" i="17"/>
  <c r="CY16" i="16" s="1"/>
  <c r="CO16" i="17"/>
  <c r="CP21" i="17"/>
  <c r="CO21" i="17"/>
  <c r="CP14" i="17"/>
  <c r="CO14" i="17"/>
  <c r="CO17" i="17"/>
  <c r="CP17" i="17"/>
  <c r="CP15" i="24"/>
  <c r="CO15" i="24"/>
  <c r="CP18" i="24"/>
  <c r="CY20" i="22" s="1"/>
  <c r="CO18" i="24"/>
  <c r="CO19" i="24"/>
  <c r="CP19" i="24"/>
  <c r="CY21" i="22" s="1"/>
  <c r="CP22" i="24"/>
  <c r="CY24" i="22" s="1"/>
  <c r="CO22" i="24"/>
  <c r="CO20" i="24"/>
  <c r="CP20" i="24"/>
  <c r="CY22" i="22" s="1"/>
  <c r="CO17" i="24"/>
  <c r="CP17" i="24"/>
  <c r="CY19" i="22" s="1"/>
  <c r="CO16" i="24"/>
  <c r="CP16" i="24"/>
  <c r="CY18" i="22" s="1"/>
  <c r="CP21" i="24"/>
  <c r="CY23" i="22" s="1"/>
  <c r="CO21" i="24"/>
  <c r="AF9" i="20"/>
  <c r="BC21" i="20"/>
  <c r="AA21" i="20"/>
  <c r="U13" i="20"/>
  <c r="BF21" i="20"/>
  <c r="AS21" i="20"/>
  <c r="AM21" i="20"/>
  <c r="AR21" i="20"/>
  <c r="D3" i="20"/>
  <c r="D19" i="20"/>
  <c r="D21" i="20" s="1"/>
  <c r="AX20" i="20"/>
  <c r="AX3" i="20"/>
  <c r="AX9" i="20"/>
  <c r="D9" i="20"/>
  <c r="AV19" i="20"/>
  <c r="AV21" i="20" s="1"/>
  <c r="AZ3" i="20"/>
  <c r="H9" i="20"/>
  <c r="H3" i="20"/>
  <c r="AV3" i="20"/>
  <c r="Y20" i="20"/>
  <c r="AZ20" i="20"/>
  <c r="AZ21" i="20" s="1"/>
  <c r="AV9" i="20"/>
  <c r="Y3" i="20"/>
  <c r="H20" i="20"/>
  <c r="Y9" i="20"/>
  <c r="BE21" i="20"/>
  <c r="AX21" i="20"/>
  <c r="BD21" i="20"/>
  <c r="BH21" i="20"/>
  <c r="AJ21" i="20"/>
  <c r="W21" i="20"/>
  <c r="Y21" i="20"/>
  <c r="AH21" i="20"/>
  <c r="AG21" i="20"/>
  <c r="AM5" i="20"/>
  <c r="AM13" i="20"/>
  <c r="AT13" i="20"/>
  <c r="AL13" i="20"/>
  <c r="AZ13" i="20"/>
  <c r="BE4" i="20"/>
  <c r="BE5" i="20" s="1"/>
  <c r="BE13" i="20"/>
  <c r="AI4" i="20"/>
  <c r="AI5" i="20" s="1"/>
  <c r="L13" i="20"/>
  <c r="AF13" i="20"/>
  <c r="AE4" i="20"/>
  <c r="AE5" i="20" s="1"/>
  <c r="O4" i="20"/>
  <c r="O5" i="20" s="1"/>
  <c r="AS13" i="20"/>
  <c r="AR4" i="20"/>
  <c r="AR5" i="20" s="1"/>
  <c r="Y13" i="20"/>
  <c r="AN13" i="20"/>
  <c r="AN4" i="20"/>
  <c r="AN5" i="20" s="1"/>
  <c r="X4" i="20"/>
  <c r="X5" i="20" s="1"/>
  <c r="BD13" i="20"/>
  <c r="BD4" i="20"/>
  <c r="BD5" i="20" s="1"/>
  <c r="L4" i="20"/>
  <c r="L5" i="20" s="1"/>
  <c r="BF13" i="20"/>
  <c r="AF4" i="20"/>
  <c r="AF5" i="20" s="1"/>
  <c r="AG13" i="20"/>
  <c r="S13" i="20"/>
  <c r="O13" i="20"/>
  <c r="BC13" i="20"/>
  <c r="AT4" i="20"/>
  <c r="AT5" i="20" s="1"/>
  <c r="BC4" i="20"/>
  <c r="BC5" i="20" s="1"/>
  <c r="M4" i="20"/>
  <c r="M5" i="20" s="1"/>
  <c r="M13" i="20"/>
  <c r="AW4" i="20"/>
  <c r="AW5" i="20" s="1"/>
  <c r="AW13" i="20"/>
  <c r="BH13" i="20"/>
  <c r="W4" i="20"/>
  <c r="W5" i="20" s="1"/>
  <c r="AR13" i="20"/>
  <c r="AJ13" i="20"/>
  <c r="X13" i="20"/>
  <c r="BF4" i="20"/>
  <c r="BF5" i="20" s="1"/>
  <c r="AH13" i="20"/>
  <c r="AA13" i="20"/>
  <c r="AA4" i="20"/>
  <c r="AA5" i="20" s="1"/>
  <c r="AS4" i="20"/>
  <c r="AS5" i="20" s="1"/>
  <c r="W13" i="20"/>
  <c r="AL4" i="20"/>
  <c r="AL5" i="20" s="1"/>
  <c r="AZ4" i="20"/>
  <c r="AZ5" i="20" s="1"/>
  <c r="P13" i="20"/>
  <c r="P4" i="20"/>
  <c r="P5" i="20" s="1"/>
  <c r="AJ4" i="20"/>
  <c r="AJ5" i="20" s="1"/>
  <c r="AQ13" i="20"/>
  <c r="AX13" i="20"/>
  <c r="AI13" i="20"/>
  <c r="AV13" i="20"/>
  <c r="AV4" i="20"/>
  <c r="AG4" i="20"/>
  <c r="AG5" i="20" s="1"/>
  <c r="AE13" i="20"/>
  <c r="S4" i="20"/>
  <c r="S5" i="20" s="1"/>
  <c r="CO32" i="17"/>
  <c r="CO31" i="17"/>
  <c r="CO33" i="17"/>
  <c r="CO35" i="17"/>
  <c r="CO36" i="17"/>
  <c r="CO28" i="17"/>
  <c r="CO34" i="17"/>
  <c r="CO29" i="17"/>
  <c r="CY31" i="16"/>
  <c r="CY33" i="16"/>
  <c r="CY35" i="16"/>
  <c r="CY36" i="16"/>
  <c r="CY28" i="16"/>
  <c r="CY30" i="16"/>
  <c r="CY32" i="16"/>
  <c r="CY34" i="16"/>
  <c r="CY29" i="16"/>
  <c r="CS13" i="17"/>
  <c r="G21" i="20"/>
  <c r="AK19" i="20"/>
  <c r="AK9" i="20"/>
  <c r="AK3" i="20"/>
  <c r="AK13" i="20"/>
  <c r="AK20" i="20"/>
  <c r="AK4" i="20"/>
  <c r="T4" i="20"/>
  <c r="T3" i="20"/>
  <c r="T9" i="20"/>
  <c r="T19" i="20"/>
  <c r="T20" i="20"/>
  <c r="T13" i="20"/>
  <c r="I21" i="20"/>
  <c r="BB9" i="20"/>
  <c r="BB3" i="20"/>
  <c r="BB13" i="20"/>
  <c r="BB20" i="20"/>
  <c r="BB19" i="20"/>
  <c r="AO19" i="20"/>
  <c r="AO9" i="20"/>
  <c r="AO3" i="20"/>
  <c r="AO20" i="20"/>
  <c r="AO13" i="20"/>
  <c r="AO4" i="20"/>
  <c r="K9" i="20"/>
  <c r="K20" i="20"/>
  <c r="K3" i="20"/>
  <c r="K13" i="20"/>
  <c r="K19" i="20"/>
  <c r="AU20" i="20"/>
  <c r="AU3" i="20"/>
  <c r="AU9" i="20"/>
  <c r="AU19" i="20"/>
  <c r="AU13" i="20"/>
  <c r="AU4" i="20"/>
  <c r="AP4" i="20"/>
  <c r="AP9" i="20"/>
  <c r="AP3" i="20"/>
  <c r="AP5" i="20" s="1"/>
  <c r="AP20" i="20"/>
  <c r="AP13" i="20"/>
  <c r="AP19" i="20"/>
  <c r="AP21" i="20" s="1"/>
  <c r="Q19" i="20"/>
  <c r="Q9" i="20"/>
  <c r="Q3" i="20"/>
  <c r="Q4" i="20"/>
  <c r="Q20" i="20"/>
  <c r="Q21" i="20" s="1"/>
  <c r="Q13" i="20"/>
  <c r="AB3" i="20"/>
  <c r="AB9" i="20"/>
  <c r="AB20" i="20"/>
  <c r="AB19" i="20"/>
  <c r="AB13" i="20"/>
  <c r="BI19" i="20"/>
  <c r="BI21" i="20" s="1"/>
  <c r="BI9" i="20"/>
  <c r="BI3" i="20"/>
  <c r="BI20" i="20"/>
  <c r="BI13" i="20"/>
  <c r="BI4" i="20"/>
  <c r="Z4" i="20"/>
  <c r="Z9" i="20"/>
  <c r="Z3" i="20"/>
  <c r="Z20" i="20"/>
  <c r="Z19" i="20"/>
  <c r="Z13" i="20"/>
  <c r="AC19" i="20"/>
  <c r="AC9" i="20"/>
  <c r="AC3" i="20"/>
  <c r="AC20" i="20"/>
  <c r="AC13" i="20"/>
  <c r="J4" i="20"/>
  <c r="J9" i="20"/>
  <c r="J3" i="20"/>
  <c r="J20" i="20"/>
  <c r="J19" i="20"/>
  <c r="N9" i="20"/>
  <c r="N3" i="20"/>
  <c r="N20" i="20"/>
  <c r="N19" i="20"/>
  <c r="N13" i="20"/>
  <c r="E4" i="20"/>
  <c r="E3" i="20"/>
  <c r="E9" i="20"/>
  <c r="E20" i="20"/>
  <c r="E19" i="20"/>
  <c r="AY20" i="20"/>
  <c r="AY3" i="20"/>
  <c r="AY9" i="20"/>
  <c r="AY13" i="20"/>
  <c r="AY4" i="20"/>
  <c r="AY19" i="20"/>
  <c r="BA19" i="20"/>
  <c r="BA9" i="20"/>
  <c r="BA3" i="20"/>
  <c r="BA20" i="20"/>
  <c r="BA4" i="20"/>
  <c r="BA13" i="20"/>
  <c r="V9" i="20"/>
  <c r="V3" i="20"/>
  <c r="V20" i="20"/>
  <c r="V13" i="20"/>
  <c r="V19" i="20"/>
  <c r="BG20" i="20"/>
  <c r="BG3" i="20"/>
  <c r="BG9" i="20"/>
  <c r="BG4" i="20"/>
  <c r="BG19" i="20"/>
  <c r="BG21" i="20" s="1"/>
  <c r="BG13" i="20"/>
  <c r="AD9" i="20"/>
  <c r="AD3" i="20"/>
  <c r="AD20" i="20"/>
  <c r="AD19" i="20"/>
  <c r="AD13" i="20"/>
  <c r="R9" i="20"/>
  <c r="R3" i="20"/>
  <c r="R20" i="20"/>
  <c r="R13" i="20"/>
  <c r="R19" i="20"/>
  <c r="I4" i="20"/>
  <c r="I5" i="20" s="1"/>
  <c r="H21" i="20"/>
  <c r="H4" i="20"/>
  <c r="H5" i="20" s="1"/>
  <c r="BJ4" i="20"/>
  <c r="BJ9" i="20"/>
  <c r="BJ3" i="20"/>
  <c r="BJ20" i="20"/>
  <c r="BJ19" i="20"/>
  <c r="BJ13" i="20"/>
  <c r="F21" i="20"/>
  <c r="C13" i="20"/>
  <c r="D13" i="20"/>
  <c r="G13" i="20"/>
  <c r="H13" i="20"/>
  <c r="J13" i="20"/>
  <c r="I13" i="20"/>
  <c r="E13" i="20"/>
  <c r="F13" i="20"/>
  <c r="D4" i="20"/>
  <c r="D5" i="20" s="1"/>
  <c r="CJ14" i="17"/>
  <c r="CJ13" i="17"/>
  <c r="CX23" i="16"/>
  <c r="F4" i="20"/>
  <c r="F5" i="20" s="1"/>
  <c r="CJ15" i="17"/>
  <c r="CO30" i="17"/>
  <c r="AB4" i="20"/>
  <c r="AC4" i="20"/>
  <c r="AQ4" i="20"/>
  <c r="AQ5" i="20" s="1"/>
  <c r="BB4" i="20"/>
  <c r="BB5" i="20" s="1"/>
  <c r="AH4" i="20"/>
  <c r="AH5" i="20" s="1"/>
  <c r="N4" i="20"/>
  <c r="N5" i="20" s="1"/>
  <c r="Y4" i="20"/>
  <c r="Y5" i="20" s="1"/>
  <c r="U4" i="20"/>
  <c r="U5" i="20" s="1"/>
  <c r="C4" i="20"/>
  <c r="C5" i="20" s="1"/>
  <c r="AD4" i="20"/>
  <c r="R4" i="20"/>
  <c r="AX4" i="20"/>
  <c r="AX5" i="20" s="1"/>
  <c r="BH4" i="20"/>
  <c r="BH5" i="20" s="1"/>
  <c r="V4" i="20"/>
  <c r="K4" i="20"/>
  <c r="G4" i="20"/>
  <c r="G5" i="20" s="1"/>
  <c r="AE21" i="20" l="1"/>
  <c r="Z5" i="20"/>
  <c r="AU21" i="20"/>
  <c r="K21" i="20"/>
  <c r="AO21" i="20"/>
  <c r="T21" i="20"/>
  <c r="AK5" i="20"/>
  <c r="AV5" i="20"/>
  <c r="CY17" i="22"/>
  <c r="CP23" i="24"/>
  <c r="CY25" i="22" s="1"/>
  <c r="CX27" i="16"/>
  <c r="CP37" i="24"/>
  <c r="AD21" i="20"/>
  <c r="BA5" i="20"/>
  <c r="AY21" i="20"/>
  <c r="Q5" i="20"/>
  <c r="BJ21" i="20"/>
  <c r="BJ5" i="20"/>
  <c r="R21" i="20"/>
  <c r="V21" i="20"/>
  <c r="AY5" i="20"/>
  <c r="AC21" i="20"/>
  <c r="AB21" i="20"/>
  <c r="T5" i="20"/>
  <c r="BB21" i="20"/>
  <c r="R5" i="20"/>
  <c r="BA21" i="20"/>
  <c r="BI5" i="20"/>
  <c r="AO5" i="20"/>
  <c r="AK21" i="20"/>
  <c r="BG5" i="20"/>
  <c r="AK14" i="20"/>
  <c r="AK15" i="20" s="1"/>
  <c r="N21" i="20"/>
  <c r="Z21" i="20"/>
  <c r="AU5" i="20"/>
  <c r="K5" i="20"/>
  <c r="V5" i="20"/>
  <c r="AB5" i="20"/>
  <c r="AD5" i="20"/>
  <c r="AC5" i="20"/>
  <c r="R14" i="20"/>
  <c r="R15" i="20" s="1"/>
  <c r="BG14" i="20"/>
  <c r="BG15" i="20" s="1"/>
  <c r="AY14" i="20"/>
  <c r="AY15" i="20" s="1"/>
  <c r="AC14" i="20"/>
  <c r="AC15" i="20" s="1"/>
  <c r="Z14" i="20"/>
  <c r="Z15" i="20" s="1"/>
  <c r="BI14" i="20"/>
  <c r="BI15" i="20" s="1"/>
  <c r="T14" i="20"/>
  <c r="T15" i="20" s="1"/>
  <c r="BA14" i="20"/>
  <c r="BA15" i="20" s="1"/>
  <c r="AU14" i="20"/>
  <c r="AU15" i="20" s="1"/>
  <c r="BJ14" i="20"/>
  <c r="BJ15" i="20" s="1"/>
  <c r="AD14" i="20"/>
  <c r="AD15" i="20" s="1"/>
  <c r="V14" i="20"/>
  <c r="V15" i="20" s="1"/>
  <c r="N14" i="20"/>
  <c r="N15" i="20" s="1"/>
  <c r="AB14" i="20"/>
  <c r="AB15" i="20" s="1"/>
  <c r="AP14" i="20"/>
  <c r="AP15" i="20" s="1"/>
  <c r="AO14" i="20"/>
  <c r="AO15" i="20" s="1"/>
  <c r="AA14" i="20"/>
  <c r="AA15" i="20" s="1"/>
  <c r="O14" i="20"/>
  <c r="O15" i="20" s="1"/>
  <c r="S14" i="20"/>
  <c r="S15" i="20" s="1"/>
  <c r="U14" i="20"/>
  <c r="U15" i="20" s="1"/>
  <c r="AH14" i="20"/>
  <c r="AH15" i="20" s="1"/>
  <c r="AV14" i="20"/>
  <c r="AV15" i="20" s="1"/>
  <c r="L14" i="20"/>
  <c r="L15" i="20" s="1"/>
  <c r="AI14" i="20"/>
  <c r="AI15" i="20" s="1"/>
  <c r="AJ14" i="20"/>
  <c r="AJ15" i="20" s="1"/>
  <c r="P14" i="20"/>
  <c r="P15" i="20" s="1"/>
  <c r="AR14" i="20"/>
  <c r="AR15" i="20" s="1"/>
  <c r="AX14" i="20"/>
  <c r="AX15" i="20" s="1"/>
  <c r="Y14" i="20"/>
  <c r="Y15" i="20" s="1"/>
  <c r="W14" i="20"/>
  <c r="W15" i="20" s="1"/>
  <c r="AS14" i="20"/>
  <c r="AS15" i="20" s="1"/>
  <c r="AM14" i="20"/>
  <c r="AM15" i="20" s="1"/>
  <c r="AT14" i="20"/>
  <c r="AT15" i="20" s="1"/>
  <c r="AW14" i="20"/>
  <c r="AW15" i="20" s="1"/>
  <c r="BC14" i="20"/>
  <c r="BC15" i="20" s="1"/>
  <c r="AE14" i="20"/>
  <c r="AE15" i="20" s="1"/>
  <c r="AQ14" i="20"/>
  <c r="AQ15" i="20" s="1"/>
  <c r="X14" i="20"/>
  <c r="X15" i="20" s="1"/>
  <c r="BE14" i="20"/>
  <c r="BE15" i="20" s="1"/>
  <c r="AL14" i="20"/>
  <c r="AL15" i="20" s="1"/>
  <c r="BH14" i="20"/>
  <c r="BH15" i="20" s="1"/>
  <c r="AG14" i="20"/>
  <c r="AG15" i="20" s="1"/>
  <c r="AF14" i="20"/>
  <c r="AF15" i="20" s="1"/>
  <c r="BF14" i="20"/>
  <c r="BF15" i="20" s="1"/>
  <c r="BD14" i="20"/>
  <c r="BD15" i="20" s="1"/>
  <c r="AN14" i="20"/>
  <c r="AN15" i="20" s="1"/>
  <c r="AZ14" i="20"/>
  <c r="AZ15" i="20" s="1"/>
  <c r="M14" i="20"/>
  <c r="M15" i="20" s="1"/>
  <c r="Q14" i="20"/>
  <c r="Q15" i="20" s="1"/>
  <c r="K14" i="20"/>
  <c r="K15" i="20" s="1"/>
  <c r="BB14" i="20"/>
  <c r="BB15" i="20" s="1"/>
  <c r="E5" i="20"/>
  <c r="J5" i="20"/>
  <c r="CY37" i="16"/>
  <c r="CP37" i="17" s="1"/>
  <c r="CO23" i="17"/>
  <c r="CY15" i="16"/>
  <c r="CY18" i="16"/>
  <c r="CY22" i="16"/>
  <c r="CY17" i="16"/>
  <c r="CY14" i="16"/>
  <c r="CY21" i="16"/>
  <c r="CY19" i="16"/>
  <c r="CY20" i="16"/>
  <c r="DC13" i="16"/>
  <c r="E21" i="20"/>
  <c r="J21" i="20"/>
  <c r="B19" i="20"/>
  <c r="C14" i="20"/>
  <c r="C15" i="20" s="1"/>
  <c r="B13" i="20"/>
  <c r="E14" i="20"/>
  <c r="E15" i="20" s="1"/>
  <c r="I14" i="20"/>
  <c r="I15" i="20" s="1"/>
  <c r="F14" i="20"/>
  <c r="F15" i="20" s="1"/>
  <c r="J14" i="20"/>
  <c r="J15" i="20" s="1"/>
  <c r="G14" i="20"/>
  <c r="G15" i="20" s="1"/>
  <c r="H14" i="20"/>
  <c r="H15" i="20" s="1"/>
  <c r="D14" i="20"/>
  <c r="D15" i="20" s="1"/>
  <c r="CY13" i="16"/>
  <c r="CP23" i="17"/>
  <c r="CX37" i="16" l="1"/>
  <c r="CO37" i="17" s="1"/>
  <c r="CO27" i="17"/>
  <c r="CY23" i="16"/>
  <c r="B14" i="20"/>
  <c r="B20" i="20" l="1"/>
  <c r="B15" i="20"/>
  <c r="B21" i="20"/>
</calcChain>
</file>

<file path=xl/sharedStrings.xml><?xml version="1.0" encoding="utf-8"?>
<sst xmlns="http://schemas.openxmlformats.org/spreadsheetml/2006/main" count="485" uniqueCount="84">
  <si>
    <t>性別</t>
    <rPh sb="0" eb="2">
      <t>セイベツ</t>
    </rPh>
    <phoneticPr fontId="1"/>
  </si>
  <si>
    <t>No</t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</si>
  <si>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</si>
  <si>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</si>
  <si>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年齢</t>
    <rPh sb="0" eb="2">
      <t>ネンレイ</t>
    </rPh>
    <phoneticPr fontId="1"/>
  </si>
  <si>
    <t>検査結果</t>
    <rPh sb="0" eb="2">
      <t>ケンサ</t>
    </rPh>
    <rPh sb="2" eb="4">
      <t>ケッカ</t>
    </rPh>
    <phoneticPr fontId="1"/>
  </si>
  <si>
    <t>（※当該感染症による有症状者に「○」を付けてください。）</t>
    <rPh sb="2" eb="4">
      <t>トウガイ</t>
    </rPh>
    <rPh sb="4" eb="7">
      <t>カンセンショウ</t>
    </rPh>
    <rPh sb="10" eb="11">
      <t>ユウ</t>
    </rPh>
    <rPh sb="11" eb="13">
      <t>ショウジョウ</t>
    </rPh>
    <rPh sb="13" eb="14">
      <t>シャ</t>
    </rPh>
    <rPh sb="19" eb="20">
      <t>ツ</t>
    </rPh>
    <phoneticPr fontId="1"/>
  </si>
  <si>
    <t>咳</t>
    <rPh sb="0" eb="1">
      <t>セキ</t>
    </rPh>
    <phoneticPr fontId="1"/>
  </si>
  <si>
    <t>熱（38度）</t>
    <rPh sb="0" eb="1">
      <t>ネツ</t>
    </rPh>
    <rPh sb="4" eb="5">
      <t>ド</t>
    </rPh>
    <phoneticPr fontId="1"/>
  </si>
  <si>
    <t>備考</t>
    <rPh sb="0" eb="2">
      <t>ビコウ</t>
    </rPh>
    <phoneticPr fontId="1"/>
  </si>
  <si>
    <t>2号室</t>
    <rPh sb="1" eb="3">
      <t>ゴウシツ</t>
    </rPh>
    <phoneticPr fontId="1"/>
  </si>
  <si>
    <t>3号室</t>
    <rPh sb="1" eb="3">
      <t>ゴウシツ</t>
    </rPh>
    <phoneticPr fontId="1"/>
  </si>
  <si>
    <t>5号室</t>
    <rPh sb="1" eb="3">
      <t>ゴウシツ</t>
    </rPh>
    <phoneticPr fontId="1"/>
  </si>
  <si>
    <t>施設名　：</t>
    <phoneticPr fontId="1"/>
  </si>
  <si>
    <t>名</t>
    <rPh sb="0" eb="1">
      <t>メイ</t>
    </rPh>
    <phoneticPr fontId="1"/>
  </si>
  <si>
    <t>初発患者発生日：</t>
    <rPh sb="0" eb="4">
      <t>ショハツカンジャ</t>
    </rPh>
    <rPh sb="4" eb="7">
      <t>ハッセイビ</t>
    </rPh>
    <phoneticPr fontId="1"/>
  </si>
  <si>
    <t>氏名</t>
    <rPh sb="0" eb="1">
      <t>シ</t>
    </rPh>
    <rPh sb="1" eb="2">
      <t>メイ</t>
    </rPh>
    <phoneticPr fontId="1"/>
  </si>
  <si>
    <t>報告年月日：</t>
    <phoneticPr fontId="1"/>
  </si>
  <si>
    <t>現在</t>
    <rPh sb="0" eb="2">
      <t>ゲンザイ</t>
    </rPh>
    <phoneticPr fontId="1"/>
  </si>
  <si>
    <t>結果判明日</t>
    <rPh sb="0" eb="5">
      <t>ケッカハンメイビ</t>
    </rPh>
    <phoneticPr fontId="1"/>
  </si>
  <si>
    <t>検査</t>
    <rPh sb="0" eb="2">
      <t>ケンサ</t>
    </rPh>
    <phoneticPr fontId="1"/>
  </si>
  <si>
    <t>入院期間</t>
    <rPh sb="0" eb="2">
      <t>ニュウイン</t>
    </rPh>
    <rPh sb="2" eb="4">
      <t>キカン</t>
    </rPh>
    <phoneticPr fontId="1"/>
  </si>
  <si>
    <t>～</t>
    <phoneticPr fontId="1"/>
  </si>
  <si>
    <t>○</t>
  </si>
  <si>
    <t>1号室</t>
    <rPh sb="1" eb="3">
      <t>ゴウシツ</t>
    </rPh>
    <phoneticPr fontId="1"/>
  </si>
  <si>
    <t>4号室</t>
    <rPh sb="1" eb="3">
      <t>ゴウシツ</t>
    </rPh>
    <phoneticPr fontId="1"/>
  </si>
  <si>
    <t>計</t>
    <rPh sb="0" eb="1">
      <t>ケイ</t>
    </rPh>
    <phoneticPr fontId="1"/>
  </si>
  <si>
    <t>インフルエンザ</t>
    <phoneticPr fontId="1"/>
  </si>
  <si>
    <t>新型コロナウイルス感染症</t>
    <rPh sb="0" eb="2">
      <t>シンガタ</t>
    </rPh>
    <rPh sb="9" eb="12">
      <t>カンセンショウ</t>
    </rPh>
    <phoneticPr fontId="1"/>
  </si>
  <si>
    <t>発生患者経過表（職員）</t>
    <rPh sb="0" eb="4">
      <t>ハッセイカンジャ</t>
    </rPh>
    <rPh sb="4" eb="6">
      <t>ケイカ</t>
    </rPh>
    <rPh sb="6" eb="7">
      <t>ヒョウ</t>
    </rPh>
    <rPh sb="8" eb="10">
      <t>ショクイン</t>
    </rPh>
    <phoneticPr fontId="1"/>
  </si>
  <si>
    <t>その他（具体的な診断名を記載してください）</t>
    <rPh sb="2" eb="3">
      <t>タ</t>
    </rPh>
    <rPh sb="4" eb="7">
      <t>グタイテキ</t>
    </rPh>
    <rPh sb="8" eb="11">
      <t>シンダンメイ</t>
    </rPh>
    <rPh sb="12" eb="14">
      <t>キサイ</t>
    </rPh>
    <phoneticPr fontId="1"/>
  </si>
  <si>
    <t>ユニット・フロア名</t>
    <rPh sb="8" eb="9">
      <t>メイ</t>
    </rPh>
    <phoneticPr fontId="1"/>
  </si>
  <si>
    <t>部屋番号</t>
    <rPh sb="0" eb="2">
      <t>ヘヤ</t>
    </rPh>
    <rPh sb="2" eb="4">
      <t>バンゴウ</t>
    </rPh>
    <phoneticPr fontId="1"/>
  </si>
  <si>
    <t>利用者数：</t>
    <rPh sb="0" eb="3">
      <t>リヨウシャ</t>
    </rPh>
    <rPh sb="3" eb="4">
      <t>スウ</t>
    </rPh>
    <phoneticPr fontId="1"/>
  </si>
  <si>
    <t>名</t>
    <rPh sb="0" eb="1">
      <t>メイ</t>
    </rPh>
    <phoneticPr fontId="1"/>
  </si>
  <si>
    <t>職員数：</t>
    <rPh sb="0" eb="3">
      <t>ショクインスウ</t>
    </rPh>
    <phoneticPr fontId="1"/>
  </si>
  <si>
    <t>症状</t>
    <rPh sb="0" eb="2">
      <t>ショウジョウ</t>
    </rPh>
    <phoneticPr fontId="1"/>
  </si>
  <si>
    <t>療養解除日</t>
    <rPh sb="0" eb="4">
      <t>リョウヨウカイジョ</t>
    </rPh>
    <rPh sb="4" eb="5">
      <t>ビ</t>
    </rPh>
    <phoneticPr fontId="1"/>
  </si>
  <si>
    <t>死亡日</t>
    <rPh sb="0" eb="3">
      <t>シボウビ</t>
    </rPh>
    <phoneticPr fontId="1"/>
  </si>
  <si>
    <t>症状の有無</t>
    <rPh sb="0" eb="2">
      <t>ショウジョウ</t>
    </rPh>
    <rPh sb="3" eb="5">
      <t>ウム</t>
    </rPh>
    <phoneticPr fontId="1"/>
  </si>
  <si>
    <t>発症日</t>
    <rPh sb="0" eb="3">
      <t>ハッショウビ</t>
    </rPh>
    <phoneticPr fontId="1"/>
  </si>
  <si>
    <t>フロア名重複処理</t>
    <rPh sb="3" eb="4">
      <t>メイ</t>
    </rPh>
    <rPh sb="4" eb="6">
      <t>ジュウフク</t>
    </rPh>
    <rPh sb="6" eb="8">
      <t>ショリ</t>
    </rPh>
    <phoneticPr fontId="1"/>
  </si>
  <si>
    <t>名</t>
    <rPh sb="0" eb="1">
      <t>メイ</t>
    </rPh>
    <phoneticPr fontId="1"/>
  </si>
  <si>
    <t>療養者数</t>
    <rPh sb="0" eb="4">
      <t>リョウヨウシャスウ</t>
    </rPh>
    <phoneticPr fontId="1"/>
  </si>
  <si>
    <t>陽性</t>
  </si>
  <si>
    <t>発熱</t>
    <rPh sb="0" eb="2">
      <t>ハツネツ</t>
    </rPh>
    <phoneticPr fontId="1"/>
  </si>
  <si>
    <t>計</t>
    <rPh sb="0" eb="1">
      <t>ケイ</t>
    </rPh>
    <phoneticPr fontId="1"/>
  </si>
  <si>
    <t>ー</t>
    <phoneticPr fontId="1"/>
  </si>
  <si>
    <t>○田　○子</t>
  </si>
  <si>
    <t>1F</t>
  </si>
  <si>
    <t>2F</t>
  </si>
  <si>
    <t>○山　○冶</t>
  </si>
  <si>
    <t>○川　○子</t>
  </si>
  <si>
    <t>○山　○江</t>
  </si>
  <si>
    <t>○田　○男</t>
  </si>
  <si>
    <t>咳・熱</t>
    <rPh sb="0" eb="1">
      <t>セキ</t>
    </rPh>
    <rPh sb="2" eb="3">
      <t>ネツ</t>
    </rPh>
    <phoneticPr fontId="1"/>
  </si>
  <si>
    <t>咽頭痛</t>
    <rPh sb="0" eb="2">
      <t>イントウ</t>
    </rPh>
    <rPh sb="2" eb="3">
      <t>ツウ</t>
    </rPh>
    <phoneticPr fontId="1"/>
  </si>
  <si>
    <t>職種</t>
    <rPh sb="0" eb="2">
      <t>ショクシュ</t>
    </rPh>
    <phoneticPr fontId="1"/>
  </si>
  <si>
    <t>名</t>
    <rPh sb="0" eb="1">
      <t>メイ</t>
    </rPh>
    <phoneticPr fontId="1"/>
  </si>
  <si>
    <t>介護士</t>
    <rPh sb="0" eb="3">
      <t>カイゴシ</t>
    </rPh>
    <phoneticPr fontId="1"/>
  </si>
  <si>
    <t>看護師</t>
    <rPh sb="0" eb="3">
      <t>カンゴシ</t>
    </rPh>
    <phoneticPr fontId="1"/>
  </si>
  <si>
    <t>○谷　○彦</t>
  </si>
  <si>
    <t>○中　○子</t>
  </si>
  <si>
    <t>○○</t>
  </si>
  <si>
    <t>○○</t>
    <phoneticPr fontId="1"/>
  </si>
  <si>
    <t>診断日</t>
    <rPh sb="0" eb="3">
      <t>シンダンビ</t>
    </rPh>
    <phoneticPr fontId="1"/>
  </si>
  <si>
    <t>現在の有症状者</t>
    <rPh sb="0" eb="2">
      <t>ゲンザイ</t>
    </rPh>
    <rPh sb="3" eb="7">
      <t>ユウショウジョウシャ</t>
    </rPh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</si>
  <si>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</si>
  <si>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</si>
  <si>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計</t>
    <rPh sb="0" eb="1">
      <t>ケイ</t>
    </rPh>
    <phoneticPr fontId="1"/>
  </si>
  <si>
    <t>現在の療養者数</t>
    <rPh sb="0" eb="2">
      <t>ゲンザイ</t>
    </rPh>
    <rPh sb="3" eb="7">
      <t>リョウヨウシャスウ</t>
    </rPh>
    <phoneticPr fontId="1"/>
  </si>
  <si>
    <t>新規有症状者数</t>
    <rPh sb="0" eb="7">
      <t>シンキユウショウジョウシャスウ</t>
    </rPh>
    <phoneticPr fontId="1"/>
  </si>
  <si>
    <t>新規陽性者数</t>
    <rPh sb="0" eb="6">
      <t>シンキヨウセイシャスウ</t>
    </rPh>
    <phoneticPr fontId="1"/>
  </si>
  <si>
    <t>（※初発患者発生日を入力していただくと、自動的に日付が入力されます。）</t>
    <rPh sb="2" eb="9">
      <t>ショハツカンジャハッセイビ</t>
    </rPh>
    <rPh sb="10" eb="12">
      <t>ニュウリョク</t>
    </rPh>
    <rPh sb="20" eb="23">
      <t>ジドウテキ</t>
    </rPh>
    <rPh sb="24" eb="26">
      <t>ヒヅケ</t>
    </rPh>
    <rPh sb="27" eb="29">
      <t>ニュウリョク</t>
    </rPh>
    <phoneticPr fontId="1"/>
  </si>
  <si>
    <t>疾患名　：</t>
    <rPh sb="0" eb="2">
      <t>シッカン</t>
    </rPh>
    <phoneticPr fontId="1"/>
  </si>
  <si>
    <t>発生患者経過表（入所者・利用者）</t>
    <rPh sb="0" eb="2">
      <t>ハッセイ</t>
    </rPh>
    <rPh sb="2" eb="4">
      <t>カンジャ</t>
    </rPh>
    <rPh sb="4" eb="6">
      <t>ケイカ</t>
    </rPh>
    <rPh sb="6" eb="7">
      <t>ヒョウ</t>
    </rPh>
    <rPh sb="8" eb="11">
      <t>ニュウショシャ</t>
    </rPh>
    <rPh sb="12" eb="15">
      <t>リヨウシャ</t>
    </rPh>
    <phoneticPr fontId="1"/>
  </si>
  <si>
    <t>入力いただいた内容をもとに、</t>
    <rPh sb="0" eb="2">
      <t>ニュウリョク</t>
    </rPh>
    <rPh sb="7" eb="9">
      <t>ナイヨウ</t>
    </rPh>
    <phoneticPr fontId="1"/>
  </si>
  <si>
    <t>発生人数等を自動計算しています。</t>
    <phoneticPr fontId="1"/>
  </si>
  <si>
    <t>入力後</t>
    <rPh sb="0" eb="3">
      <t>ニュウリョクゴ</t>
    </rPh>
    <phoneticPr fontId="1"/>
  </si>
  <si>
    <t>こちら</t>
    <phoneticPr fontId="1"/>
  </si>
  <si>
    <t>をクリックしていただき、</t>
    <phoneticPr fontId="1"/>
  </si>
  <si>
    <t>表示されている内容をフォームに入力してください。</t>
    <rPh sb="0" eb="2">
      <t>ヒョウジ</t>
    </rPh>
    <rPh sb="7" eb="9">
      <t>ナイヨウ</t>
    </rPh>
    <rPh sb="15" eb="17">
      <t>ニュウリョク</t>
    </rPh>
    <phoneticPr fontId="1"/>
  </si>
  <si>
    <t>感染性胃腸炎（ノロウイルス等）</t>
    <rPh sb="0" eb="6">
      <t>カンセンセイイチョウエン</t>
    </rPh>
    <rPh sb="13" eb="14">
      <t>ナド</t>
    </rPh>
    <phoneticPr fontId="1"/>
  </si>
  <si>
    <t>別添１</t>
    <rPh sb="0" eb="2">
      <t>ベッテン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</si>
</sst>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m&quot;月&quot;d&quot;日&quot;;@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i/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2"/>
      <color theme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0F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39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6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12" fillId="0" borderId="11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177" fontId="0" fillId="0" borderId="0" xfId="0" applyNumberFormat="1" applyFon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Fill="1">
      <alignment vertical="center"/>
    </xf>
    <xf numFmtId="0" fontId="0" fillId="0" borderId="0" xfId="0" applyFill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>
      <alignment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right" vertical="center"/>
    </xf>
    <xf numFmtId="0" fontId="0" fillId="0" borderId="0" xfId="0" applyNumberFormat="1" applyFont="1" applyFill="1" applyBorder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>
      <alignment vertical="center"/>
    </xf>
    <xf numFmtId="0" fontId="0" fillId="0" borderId="78" xfId="0" applyBorder="1">
      <alignment vertical="center"/>
    </xf>
    <xf numFmtId="0" fontId="0" fillId="0" borderId="66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6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53" xfId="0" applyBorder="1">
      <alignment vertical="center"/>
    </xf>
    <xf numFmtId="0" fontId="0" fillId="0" borderId="29" xfId="0" applyBorder="1">
      <alignment vertical="center"/>
    </xf>
    <xf numFmtId="0" fontId="0" fillId="0" borderId="33" xfId="0" applyBorder="1">
      <alignment vertical="center"/>
    </xf>
    <xf numFmtId="0" fontId="0" fillId="0" borderId="8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7" fontId="0" fillId="0" borderId="37" xfId="0" applyNumberFormat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>
      <alignment vertical="center"/>
    </xf>
    <xf numFmtId="0" fontId="0" fillId="0" borderId="50" xfId="0" applyBorder="1" applyAlignment="1">
      <alignment horizontal="center" vertical="center"/>
    </xf>
    <xf numFmtId="0" fontId="0" fillId="0" borderId="59" xfId="0" applyBorder="1">
      <alignment vertical="center"/>
    </xf>
    <xf numFmtId="0" fontId="0" fillId="0" borderId="65" xfId="0" applyBorder="1">
      <alignment vertical="center"/>
    </xf>
    <xf numFmtId="0" fontId="0" fillId="0" borderId="71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177" fontId="0" fillId="0" borderId="84" xfId="0" applyNumberFormat="1" applyBorder="1">
      <alignment vertical="center"/>
    </xf>
    <xf numFmtId="177" fontId="0" fillId="0" borderId="83" xfId="0" applyNumberFormat="1" applyBorder="1">
      <alignment vertical="center"/>
    </xf>
    <xf numFmtId="0" fontId="0" fillId="0" borderId="72" xfId="0" applyBorder="1" applyAlignment="1">
      <alignment horizontal="center" vertical="center"/>
    </xf>
    <xf numFmtId="0" fontId="0" fillId="0" borderId="85" xfId="0" applyBorder="1">
      <alignment vertical="center"/>
    </xf>
    <xf numFmtId="0" fontId="0" fillId="0" borderId="81" xfId="0" applyBorder="1" applyAlignment="1">
      <alignment vertical="center"/>
    </xf>
    <xf numFmtId="177" fontId="0" fillId="0" borderId="86" xfId="0" applyNumberFormat="1" applyBorder="1">
      <alignment vertical="center"/>
    </xf>
    <xf numFmtId="177" fontId="0" fillId="0" borderId="87" xfId="0" applyNumberFormat="1" applyBorder="1">
      <alignment vertical="center"/>
    </xf>
    <xf numFmtId="0" fontId="0" fillId="0" borderId="76" xfId="0" applyBorder="1">
      <alignment vertical="center"/>
    </xf>
    <xf numFmtId="0" fontId="0" fillId="0" borderId="43" xfId="0" applyBorder="1">
      <alignment vertical="center"/>
    </xf>
    <xf numFmtId="0" fontId="0" fillId="0" borderId="67" xfId="0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73" xfId="0" applyBorder="1">
      <alignment vertical="center"/>
    </xf>
    <xf numFmtId="0" fontId="0" fillId="0" borderId="19" xfId="0" applyBorder="1">
      <alignment vertical="center"/>
    </xf>
    <xf numFmtId="0" fontId="0" fillId="0" borderId="36" xfId="0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75" xfId="0" applyBorder="1">
      <alignment vertical="center"/>
    </xf>
    <xf numFmtId="0" fontId="0" fillId="0" borderId="29" xfId="0" applyFill="1" applyBorder="1">
      <alignment vertical="center"/>
    </xf>
    <xf numFmtId="0" fontId="0" fillId="0" borderId="56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177" fontId="0" fillId="0" borderId="12" xfId="0" applyNumberFormat="1" applyBorder="1">
      <alignment vertical="center"/>
    </xf>
    <xf numFmtId="177" fontId="0" fillId="0" borderId="54" xfId="0" applyNumberFormat="1" applyBorder="1">
      <alignment vertical="center"/>
    </xf>
    <xf numFmtId="0" fontId="0" fillId="0" borderId="0" xfId="0" applyBorder="1">
      <alignment vertical="center"/>
    </xf>
    <xf numFmtId="56" fontId="0" fillId="0" borderId="0" xfId="0" applyNumberFormat="1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5" fillId="3" borderId="49" xfId="0" applyFont="1" applyFill="1" applyBorder="1" applyAlignment="1" applyProtection="1">
      <alignment horizontal="center" vertical="center" wrapText="1" shrinkToFit="1"/>
      <protection locked="0"/>
    </xf>
    <xf numFmtId="0" fontId="5" fillId="3" borderId="54" xfId="0" applyFont="1" applyFill="1" applyBorder="1" applyAlignment="1" applyProtection="1">
      <alignment horizontal="center" vertical="center" wrapText="1" shrinkToFit="1"/>
      <protection locked="0"/>
    </xf>
    <xf numFmtId="0" fontId="5" fillId="3" borderId="38" xfId="0" applyFont="1" applyFill="1" applyBorder="1" applyAlignment="1" applyProtection="1">
      <alignment horizontal="center" vertical="center" wrapText="1" shrinkToFit="1"/>
      <protection locked="0"/>
    </xf>
    <xf numFmtId="56" fontId="5" fillId="3" borderId="0" xfId="0" applyNumberFormat="1" applyFont="1" applyFill="1" applyBorder="1" applyAlignment="1" applyProtection="1">
      <alignment horizontal="center" vertical="center" wrapText="1" shrinkToFit="1"/>
      <protection locked="0"/>
    </xf>
    <xf numFmtId="177" fontId="5" fillId="3" borderId="54" xfId="0" applyNumberFormat="1" applyFont="1" applyFill="1" applyBorder="1" applyAlignment="1" applyProtection="1">
      <alignment horizontal="center" vertical="center" wrapText="1" shrinkToFit="1"/>
      <protection locked="0"/>
    </xf>
    <xf numFmtId="56" fontId="5" fillId="3" borderId="49" xfId="0" applyNumberFormat="1" applyFont="1" applyFill="1" applyBorder="1" applyAlignment="1" applyProtection="1">
      <alignment horizontal="center" vertical="center" wrapText="1" shrinkToFit="1"/>
      <protection locked="0"/>
    </xf>
    <xf numFmtId="56" fontId="5" fillId="4" borderId="72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 shrinkToFit="1"/>
      <protection locked="0"/>
    </xf>
    <xf numFmtId="0" fontId="5" fillId="3" borderId="20" xfId="0" applyFont="1" applyFill="1" applyBorder="1" applyAlignment="1" applyProtection="1">
      <alignment horizontal="center" vertical="center" wrapText="1" shrinkToFit="1"/>
      <protection locked="0"/>
    </xf>
    <xf numFmtId="0" fontId="5" fillId="3" borderId="18" xfId="0" applyFont="1" applyFill="1" applyBorder="1" applyAlignment="1" applyProtection="1">
      <alignment horizontal="center" vertical="center" wrapText="1" shrinkToFit="1"/>
      <protection locked="0"/>
    </xf>
    <xf numFmtId="56" fontId="5" fillId="3" borderId="26" xfId="0" applyNumberFormat="1" applyFont="1" applyFill="1" applyBorder="1" applyAlignment="1" applyProtection="1">
      <alignment horizontal="center" vertical="center" wrapText="1" shrinkToFit="1"/>
      <protection locked="0"/>
    </xf>
    <xf numFmtId="177" fontId="5" fillId="3" borderId="20" xfId="0" applyNumberFormat="1" applyFont="1" applyFill="1" applyBorder="1" applyAlignment="1" applyProtection="1">
      <alignment horizontal="center" vertical="center" wrapText="1" shrinkToFit="1"/>
      <protection locked="0"/>
    </xf>
    <xf numFmtId="56" fontId="5" fillId="3" borderId="6" xfId="0" applyNumberFormat="1" applyFont="1" applyFill="1" applyBorder="1" applyAlignment="1" applyProtection="1">
      <alignment horizontal="center" vertical="center" wrapText="1" shrinkToFit="1"/>
      <protection locked="0"/>
    </xf>
    <xf numFmtId="56" fontId="5" fillId="4" borderId="74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56" fontId="5" fillId="4" borderId="73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 applyProtection="1">
      <alignment horizontal="center" vertical="center" wrapText="1" shrinkToFit="1"/>
      <protection locked="0"/>
    </xf>
    <xf numFmtId="177" fontId="5" fillId="3" borderId="25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4" borderId="72" xfId="0" applyFont="1" applyFill="1" applyBorder="1" applyAlignment="1" applyProtection="1">
      <alignment horizontal="center" vertical="center" wrapText="1"/>
      <protection locked="0"/>
    </xf>
    <xf numFmtId="0" fontId="5" fillId="3" borderId="26" xfId="0" applyFont="1" applyFill="1" applyBorder="1" applyAlignment="1" applyProtection="1">
      <alignment horizontal="center" vertical="center" wrapText="1" shrinkToFit="1"/>
      <protection locked="0"/>
    </xf>
    <xf numFmtId="0" fontId="5" fillId="4" borderId="73" xfId="0" applyFont="1" applyFill="1" applyBorder="1" applyAlignment="1" applyProtection="1">
      <alignment horizontal="center" vertical="center" wrapText="1"/>
      <protection locked="0"/>
    </xf>
    <xf numFmtId="0" fontId="5" fillId="4" borderId="74" xfId="0" applyFont="1" applyFill="1" applyBorder="1" applyAlignment="1" applyProtection="1">
      <alignment horizontal="center" vertical="center" wrapText="1"/>
      <protection locked="0"/>
    </xf>
    <xf numFmtId="177" fontId="5" fillId="4" borderId="26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177" fontId="5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4" borderId="73" xfId="0" applyFont="1" applyFill="1" applyBorder="1" applyProtection="1">
      <alignment vertical="center"/>
      <protection locked="0"/>
    </xf>
    <xf numFmtId="177" fontId="0" fillId="4" borderId="10" xfId="0" applyNumberFormat="1" applyFont="1" applyFill="1" applyBorder="1" applyProtection="1">
      <alignment vertical="center"/>
      <protection locked="0"/>
    </xf>
    <xf numFmtId="0" fontId="5" fillId="3" borderId="10" xfId="0" applyFont="1" applyFill="1" applyBorder="1" applyAlignment="1" applyProtection="1">
      <alignment horizontal="center" vertical="center" wrapText="1" shrinkToFit="1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177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4" borderId="74" xfId="0" applyFont="1" applyFill="1" applyBorder="1" applyProtection="1">
      <alignment vertical="center"/>
      <protection locked="0"/>
    </xf>
    <xf numFmtId="177" fontId="0" fillId="4" borderId="26" xfId="0" applyNumberFormat="1" applyFont="1" applyFill="1" applyBorder="1" applyProtection="1">
      <alignment vertical="center"/>
      <protection locked="0"/>
    </xf>
    <xf numFmtId="0" fontId="5" fillId="3" borderId="29" xfId="0" applyFont="1" applyFill="1" applyBorder="1" applyAlignment="1" applyProtection="1">
      <alignment horizontal="center" vertical="center" wrapText="1" shrinkToFit="1"/>
      <protection locked="0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 wrapText="1" shrinkToFit="1"/>
      <protection locked="0"/>
    </xf>
    <xf numFmtId="177" fontId="5" fillId="3" borderId="30" xfId="0" applyNumberFormat="1" applyFont="1" applyFill="1" applyBorder="1" applyAlignment="1" applyProtection="1">
      <alignment horizontal="center" vertical="center"/>
      <protection locked="0"/>
    </xf>
    <xf numFmtId="0" fontId="0" fillId="4" borderId="75" xfId="0" applyFont="1" applyFill="1" applyBorder="1" applyProtection="1">
      <alignment vertical="center"/>
      <protection locked="0"/>
    </xf>
    <xf numFmtId="177" fontId="0" fillId="4" borderId="14" xfId="0" applyNumberFormat="1" applyFont="1" applyFill="1" applyBorder="1" applyProtection="1">
      <alignment vertical="center"/>
      <protection locked="0"/>
    </xf>
    <xf numFmtId="177" fontId="5" fillId="4" borderId="7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51" xfId="0" applyFont="1" applyFill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 applyProtection="1">
      <alignment horizontal="left" vertical="center"/>
      <protection locked="0"/>
    </xf>
    <xf numFmtId="0" fontId="5" fillId="4" borderId="52" xfId="0" applyFont="1" applyFill="1" applyBorder="1" applyAlignment="1" applyProtection="1">
      <alignment horizontal="left" vertical="center"/>
      <protection locked="0"/>
    </xf>
    <xf numFmtId="177" fontId="5" fillId="4" borderId="70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73" xfId="0" applyNumberFormat="1" applyFont="1" applyFill="1" applyBorder="1" applyAlignment="1" applyProtection="1">
      <alignment horizontal="center" vertical="center" wrapText="1"/>
      <protection locked="0"/>
    </xf>
    <xf numFmtId="56" fontId="5" fillId="4" borderId="35" xfId="0" applyNumberFormat="1" applyFont="1" applyFill="1" applyBorder="1" applyAlignment="1" applyProtection="1">
      <alignment horizontal="left" vertical="center"/>
      <protection locked="0"/>
    </xf>
    <xf numFmtId="0" fontId="5" fillId="4" borderId="35" xfId="0" applyFont="1" applyFill="1" applyBorder="1" applyAlignment="1" applyProtection="1">
      <alignment horizontal="left" vertical="center"/>
      <protection locked="0"/>
    </xf>
    <xf numFmtId="0" fontId="5" fillId="4" borderId="10" xfId="0" applyFont="1" applyFill="1" applyBorder="1" applyAlignment="1" applyProtection="1">
      <alignment horizontal="left" vertical="center"/>
      <protection locked="0"/>
    </xf>
    <xf numFmtId="0" fontId="5" fillId="4" borderId="36" xfId="0" applyFont="1" applyFill="1" applyBorder="1" applyAlignment="1" applyProtection="1">
      <alignment horizontal="left" vertical="center"/>
      <protection locked="0"/>
    </xf>
    <xf numFmtId="56" fontId="5" fillId="4" borderId="10" xfId="0" applyNumberFormat="1" applyFont="1" applyFill="1" applyBorder="1" applyAlignment="1" applyProtection="1">
      <alignment horizontal="left" vertical="center"/>
      <protection locked="0"/>
    </xf>
    <xf numFmtId="56" fontId="5" fillId="4" borderId="36" xfId="0" applyNumberFormat="1" applyFont="1" applyFill="1" applyBorder="1" applyAlignment="1" applyProtection="1">
      <alignment horizontal="left" vertical="center"/>
      <protection locked="0"/>
    </xf>
    <xf numFmtId="0" fontId="5" fillId="4" borderId="35" xfId="0" applyFont="1" applyFill="1" applyBorder="1" applyAlignment="1" applyProtection="1">
      <alignment horizontal="left" vertical="center" wrapText="1"/>
      <protection locked="0"/>
    </xf>
    <xf numFmtId="177" fontId="5" fillId="4" borderId="7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8" xfId="0" applyFont="1" applyFill="1" applyBorder="1" applyAlignment="1" applyProtection="1">
      <alignment horizontal="left" vertical="center"/>
      <protection locked="0"/>
    </xf>
    <xf numFmtId="0" fontId="5" fillId="4" borderId="26" xfId="0" applyFont="1" applyFill="1" applyBorder="1" applyAlignment="1" applyProtection="1">
      <alignment horizontal="left" vertical="center"/>
      <protection locked="0"/>
    </xf>
    <xf numFmtId="0" fontId="5" fillId="4" borderId="47" xfId="0" applyFont="1" applyFill="1" applyBorder="1" applyAlignment="1" applyProtection="1">
      <alignment horizontal="left" vertical="center"/>
      <protection locked="0"/>
    </xf>
    <xf numFmtId="177" fontId="0" fillId="4" borderId="73" xfId="0" applyNumberFormat="1" applyFont="1" applyFill="1" applyBorder="1" applyProtection="1">
      <alignment vertical="center"/>
      <protection locked="0"/>
    </xf>
    <xf numFmtId="177" fontId="0" fillId="4" borderId="74" xfId="0" applyNumberFormat="1" applyFont="1" applyFill="1" applyBorder="1" applyProtection="1">
      <alignment vertical="center"/>
      <protection locked="0"/>
    </xf>
    <xf numFmtId="177" fontId="0" fillId="4" borderId="75" xfId="0" applyNumberFormat="1" applyFont="1" applyFill="1" applyBorder="1" applyProtection="1">
      <alignment vertical="center"/>
      <protection locked="0"/>
    </xf>
    <xf numFmtId="0" fontId="5" fillId="4" borderId="40" xfId="0" applyFont="1" applyFill="1" applyBorder="1" applyAlignment="1" applyProtection="1">
      <alignment horizontal="left" vertical="center"/>
      <protection locked="0"/>
    </xf>
    <xf numFmtId="0" fontId="5" fillId="4" borderId="14" xfId="0" applyFont="1" applyFill="1" applyBorder="1" applyAlignment="1" applyProtection="1">
      <alignment horizontal="left" vertical="center"/>
      <protection locked="0"/>
    </xf>
    <xf numFmtId="0" fontId="5" fillId="4" borderId="34" xfId="0" applyFont="1" applyFill="1" applyBorder="1" applyAlignment="1" applyProtection="1">
      <alignment horizontal="left" vertical="center"/>
      <protection locked="0"/>
    </xf>
    <xf numFmtId="0" fontId="5" fillId="3" borderId="39" xfId="0" applyFont="1" applyFill="1" applyBorder="1" applyAlignment="1" applyProtection="1">
      <alignment horizontal="center" vertical="center" wrapText="1" shrinkToFit="1"/>
      <protection locked="0"/>
    </xf>
    <xf numFmtId="0" fontId="5" fillId="3" borderId="60" xfId="0" applyFont="1" applyFill="1" applyBorder="1" applyAlignment="1" applyProtection="1">
      <alignment horizontal="center" vertical="center" wrapText="1" shrinkToFit="1"/>
      <protection locked="0"/>
    </xf>
    <xf numFmtId="56" fontId="5" fillId="3" borderId="60" xfId="0" applyNumberFormat="1" applyFont="1" applyFill="1" applyBorder="1" applyAlignment="1" applyProtection="1">
      <alignment horizontal="center" vertical="center" wrapText="1" shrinkToFit="1"/>
      <protection locked="0"/>
    </xf>
    <xf numFmtId="177" fontId="5" fillId="3" borderId="39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3" borderId="21" xfId="0" applyFont="1" applyFill="1" applyBorder="1" applyAlignment="1" applyProtection="1">
      <alignment horizontal="center" vertical="center" wrapText="1" shrinkToFit="1"/>
      <protection locked="0"/>
    </xf>
    <xf numFmtId="56" fontId="5" fillId="3" borderId="20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3" borderId="18" xfId="0" applyFont="1" applyFill="1" applyBorder="1" applyProtection="1">
      <alignment vertical="center"/>
      <protection locked="0"/>
    </xf>
    <xf numFmtId="177" fontId="5" fillId="3" borderId="20" xfId="0" applyNumberFormat="1" applyFont="1" applyFill="1" applyBorder="1" applyProtection="1">
      <alignment vertical="center"/>
      <protection locked="0"/>
    </xf>
    <xf numFmtId="0" fontId="5" fillId="3" borderId="6" xfId="0" applyFont="1" applyFill="1" applyBorder="1" applyProtection="1">
      <alignment vertical="center"/>
      <protection locked="0"/>
    </xf>
    <xf numFmtId="177" fontId="5" fillId="3" borderId="25" xfId="0" applyNumberFormat="1" applyFont="1" applyFill="1" applyBorder="1" applyProtection="1">
      <alignment vertical="center"/>
      <protection locked="0"/>
    </xf>
    <xf numFmtId="0" fontId="5" fillId="3" borderId="29" xfId="0" applyFont="1" applyFill="1" applyBorder="1" applyProtection="1">
      <alignment vertical="center"/>
      <protection locked="0"/>
    </xf>
    <xf numFmtId="0" fontId="5" fillId="3" borderId="30" xfId="0" applyFont="1" applyFill="1" applyBorder="1" applyAlignment="1" applyProtection="1">
      <alignment horizontal="center" vertical="center" wrapText="1" shrinkToFit="1"/>
      <protection locked="0"/>
    </xf>
    <xf numFmtId="177" fontId="5" fillId="3" borderId="30" xfId="0" applyNumberFormat="1" applyFont="1" applyFill="1" applyBorder="1" applyProtection="1">
      <alignment vertical="center"/>
      <protection locked="0"/>
    </xf>
    <xf numFmtId="0" fontId="0" fillId="6" borderId="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 shrinkToFit="1"/>
      <protection locked="0"/>
    </xf>
    <xf numFmtId="0" fontId="5" fillId="3" borderId="10" xfId="0" applyFont="1" applyFill="1" applyBorder="1" applyAlignment="1" applyProtection="1">
      <alignment horizontal="center" vertical="center" wrapText="1" shrinkToFit="1"/>
      <protection locked="0"/>
    </xf>
    <xf numFmtId="0" fontId="5" fillId="3" borderId="30" xfId="0" applyFont="1" applyFill="1" applyBorder="1" applyAlignment="1" applyProtection="1">
      <alignment horizontal="center" vertical="center" wrapText="1" shrinkToFit="1"/>
      <protection locked="0"/>
    </xf>
    <xf numFmtId="0" fontId="5" fillId="3" borderId="14" xfId="0" applyFont="1" applyFill="1" applyBorder="1" applyAlignment="1" applyProtection="1">
      <alignment horizontal="center" vertical="center" wrapText="1" shrinkToFit="1"/>
      <protection locked="0"/>
    </xf>
    <xf numFmtId="0" fontId="5" fillId="3" borderId="60" xfId="0" applyFont="1" applyFill="1" applyBorder="1" applyAlignment="1" applyProtection="1">
      <alignment horizontal="center" vertical="center" wrapText="1" shrinkToFit="1"/>
      <protection locked="0"/>
    </xf>
    <xf numFmtId="0" fontId="0" fillId="6" borderId="0" xfId="0" applyFont="1" applyFill="1">
      <alignment vertical="center"/>
    </xf>
    <xf numFmtId="0" fontId="3" fillId="6" borderId="0" xfId="0" applyFont="1" applyFill="1" applyAlignment="1">
      <alignment horizontal="left" vertical="center"/>
    </xf>
    <xf numFmtId="0" fontId="11" fillId="6" borderId="0" xfId="0" applyFont="1" applyFill="1" applyBorder="1" applyAlignment="1">
      <alignment vertical="center"/>
    </xf>
    <xf numFmtId="0" fontId="10" fillId="6" borderId="0" xfId="0" applyFont="1" applyFill="1" applyBorder="1" applyAlignment="1">
      <alignment vertical="center"/>
    </xf>
    <xf numFmtId="0" fontId="0" fillId="6" borderId="0" xfId="0" applyFont="1" applyFill="1" applyBorder="1">
      <alignment vertical="center"/>
    </xf>
    <xf numFmtId="177" fontId="0" fillId="6" borderId="0" xfId="0" applyNumberFormat="1" applyFont="1" applyFill="1" applyBorder="1">
      <alignment vertical="center"/>
    </xf>
    <xf numFmtId="0" fontId="0" fillId="6" borderId="0" xfId="0" applyNumberFormat="1" applyFont="1" applyFill="1" applyBorder="1">
      <alignment vertical="center"/>
    </xf>
    <xf numFmtId="0" fontId="8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vertical="center"/>
    </xf>
    <xf numFmtId="177" fontId="4" fillId="6" borderId="0" xfId="0" applyNumberFormat="1" applyFont="1" applyFill="1" applyBorder="1" applyAlignment="1">
      <alignment horizontal="center" vertical="center" wrapText="1"/>
    </xf>
    <xf numFmtId="0" fontId="4" fillId="6" borderId="0" xfId="0" applyNumberFormat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vertical="center"/>
    </xf>
    <xf numFmtId="0" fontId="8" fillId="6" borderId="0" xfId="0" applyFont="1" applyFill="1" applyBorder="1" applyAlignment="1">
      <alignment horizontal="left" vertical="center"/>
    </xf>
    <xf numFmtId="0" fontId="2" fillId="6" borderId="0" xfId="0" applyFont="1" applyFill="1" applyAlignment="1">
      <alignment vertical="center"/>
    </xf>
    <xf numFmtId="0" fontId="12" fillId="6" borderId="0" xfId="0" applyFont="1" applyFill="1" applyBorder="1" applyAlignment="1">
      <alignment horizontal="center" vertical="center" wrapText="1" shrinkToFit="1"/>
    </xf>
    <xf numFmtId="0" fontId="12" fillId="6" borderId="0" xfId="0" applyFont="1" applyFill="1">
      <alignment vertical="center"/>
    </xf>
    <xf numFmtId="0" fontId="13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right" vertical="center"/>
    </xf>
    <xf numFmtId="0" fontId="12" fillId="6" borderId="0" xfId="0" applyFont="1" applyFill="1" applyBorder="1" applyAlignment="1">
      <alignment vertical="center" shrinkToFit="1"/>
    </xf>
    <xf numFmtId="0" fontId="16" fillId="6" borderId="0" xfId="1" applyFont="1" applyFill="1" applyBorder="1" applyAlignment="1">
      <alignment horizontal="center" vertical="center" shrinkToFit="1"/>
    </xf>
    <xf numFmtId="0" fontId="12" fillId="6" borderId="0" xfId="0" applyFont="1" applyFill="1" applyBorder="1" applyAlignment="1">
      <alignment horizontal="left" vertical="center"/>
    </xf>
    <xf numFmtId="0" fontId="12" fillId="6" borderId="0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vertical="center"/>
    </xf>
    <xf numFmtId="176" fontId="12" fillId="6" borderId="0" xfId="0" applyNumberFormat="1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horizontal="center" vertical="center"/>
    </xf>
    <xf numFmtId="0" fontId="7" fillId="6" borderId="0" xfId="0" applyFont="1" applyFill="1">
      <alignment vertical="center"/>
    </xf>
    <xf numFmtId="0" fontId="7" fillId="6" borderId="0" xfId="0" applyFont="1" applyFill="1" applyBorder="1" applyAlignment="1">
      <alignment vertical="center"/>
    </xf>
    <xf numFmtId="0" fontId="0" fillId="6" borderId="0" xfId="0" applyFont="1" applyFill="1" applyAlignment="1">
      <alignment horizontal="center" vertical="center"/>
    </xf>
    <xf numFmtId="0" fontId="7" fillId="6" borderId="15" xfId="0" applyNumberFormat="1" applyFont="1" applyFill="1" applyBorder="1" applyAlignment="1">
      <alignment horizontal="center" vertical="center"/>
    </xf>
    <xf numFmtId="0" fontId="7" fillId="6" borderId="16" xfId="0" applyNumberFormat="1" applyFont="1" applyFill="1" applyBorder="1" applyAlignment="1">
      <alignment horizontal="center" vertical="center"/>
    </xf>
    <xf numFmtId="0" fontId="7" fillId="6" borderId="9" xfId="0" applyNumberFormat="1" applyFont="1" applyFill="1" applyBorder="1" applyAlignment="1">
      <alignment horizontal="center" vertical="center" wrapText="1"/>
    </xf>
    <xf numFmtId="0" fontId="7" fillId="6" borderId="6" xfId="0" applyNumberFormat="1" applyFont="1" applyFill="1" applyBorder="1" applyAlignment="1">
      <alignment horizontal="center" vertical="center" wrapText="1"/>
    </xf>
    <xf numFmtId="0" fontId="7" fillId="6" borderId="25" xfId="0" applyNumberFormat="1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right" vertical="center"/>
    </xf>
    <xf numFmtId="177" fontId="0" fillId="6" borderId="0" xfId="0" applyNumberFormat="1" applyFont="1" applyFill="1">
      <alignment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vertical="center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vertical="center" wrapText="1"/>
    </xf>
    <xf numFmtId="176" fontId="12" fillId="6" borderId="0" xfId="0" applyNumberFormat="1" applyFont="1" applyFill="1" applyBorder="1" applyAlignment="1">
      <alignment vertical="center"/>
    </xf>
    <xf numFmtId="0" fontId="7" fillId="6" borderId="5" xfId="0" applyNumberFormat="1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/>
    </xf>
    <xf numFmtId="177" fontId="7" fillId="6" borderId="0" xfId="0" applyNumberFormat="1" applyFont="1" applyFill="1" applyBorder="1" applyAlignment="1">
      <alignment horizontal="center" vertical="center"/>
    </xf>
    <xf numFmtId="0" fontId="0" fillId="6" borderId="0" xfId="0" applyFont="1" applyFill="1" applyAlignment="1">
      <alignment horizontal="right" vertical="center"/>
    </xf>
    <xf numFmtId="0" fontId="0" fillId="6" borderId="0" xfId="0" applyFont="1" applyFill="1" applyBorder="1" applyAlignment="1">
      <alignment horizontal="right" vertical="center"/>
    </xf>
    <xf numFmtId="0" fontId="0" fillId="6" borderId="0" xfId="0" applyFont="1" applyFill="1" applyAlignment="1">
      <alignment horizontal="left" vertical="center"/>
    </xf>
    <xf numFmtId="177" fontId="0" fillId="6" borderId="0" xfId="0" applyNumberFormat="1" applyFont="1" applyFill="1" applyBorder="1" applyAlignment="1">
      <alignment horizontal="center" vertical="center"/>
    </xf>
    <xf numFmtId="0" fontId="0" fillId="6" borderId="0" xfId="0" applyNumberFormat="1" applyFont="1" applyFill="1" applyBorder="1" applyAlignment="1">
      <alignment horizontal="center" vertical="center"/>
    </xf>
    <xf numFmtId="177" fontId="5" fillId="6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/>
    </xf>
    <xf numFmtId="0" fontId="1" fillId="6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14" fontId="7" fillId="6" borderId="0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 applyProtection="1">
      <alignment horizontal="center" vertical="center" wrapText="1" shrinkToFit="1"/>
      <protection locked="0"/>
    </xf>
    <xf numFmtId="0" fontId="5" fillId="3" borderId="32" xfId="0" applyFont="1" applyFill="1" applyBorder="1" applyAlignment="1" applyProtection="1">
      <alignment horizontal="center" vertical="center" wrapText="1" shrinkToFit="1"/>
      <protection locked="0"/>
    </xf>
    <xf numFmtId="56" fontId="5" fillId="3" borderId="21" xfId="0" applyNumberFormat="1" applyFont="1" applyFill="1" applyBorder="1" applyAlignment="1" applyProtection="1">
      <alignment horizontal="center" vertical="center" wrapText="1" shrinkToFit="1"/>
      <protection locked="0"/>
    </xf>
    <xf numFmtId="56" fontId="5" fillId="3" borderId="31" xfId="0" applyNumberFormat="1" applyFont="1" applyFill="1" applyBorder="1" applyAlignment="1" applyProtection="1">
      <alignment horizontal="center" vertical="center" wrapText="1" shrinkToFit="1"/>
      <protection locked="0"/>
    </xf>
    <xf numFmtId="56" fontId="5" fillId="4" borderId="7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56" fontId="5" fillId="3" borderId="18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7" fillId="7" borderId="15" xfId="0" applyFont="1" applyFill="1" applyBorder="1" applyAlignment="1" applyProtection="1">
      <alignment horizontal="center" vertical="center"/>
      <protection locked="0"/>
    </xf>
    <xf numFmtId="0" fontId="7" fillId="7" borderId="21" xfId="0" applyFont="1" applyFill="1" applyBorder="1" applyAlignment="1" applyProtection="1">
      <alignment horizontal="center" vertical="center"/>
      <protection locked="0"/>
    </xf>
    <xf numFmtId="0" fontId="7" fillId="7" borderId="22" xfId="0" applyFont="1" applyFill="1" applyBorder="1" applyAlignment="1" applyProtection="1">
      <alignment horizontal="center" vertical="center"/>
      <protection locked="0"/>
    </xf>
    <xf numFmtId="0" fontId="7" fillId="7" borderId="17" xfId="0" applyFont="1" applyFill="1" applyBorder="1" applyAlignment="1" applyProtection="1">
      <alignment horizontal="center" vertical="center"/>
      <protection locked="0"/>
    </xf>
    <xf numFmtId="0" fontId="7" fillId="7" borderId="18" xfId="0" applyFont="1" applyFill="1" applyBorder="1" applyAlignment="1" applyProtection="1">
      <alignment horizontal="center" vertical="center"/>
      <protection locked="0"/>
    </xf>
    <xf numFmtId="0" fontId="7" fillId="7" borderId="23" xfId="0" applyFont="1" applyFill="1" applyBorder="1" applyAlignment="1" applyProtection="1">
      <alignment horizontal="center" vertical="center"/>
      <protection locked="0"/>
    </xf>
    <xf numFmtId="0" fontId="7" fillId="7" borderId="27" xfId="0" applyFont="1" applyFill="1" applyBorder="1" applyAlignment="1" applyProtection="1">
      <alignment horizontal="center" vertical="center"/>
      <protection locked="0"/>
    </xf>
    <xf numFmtId="0" fontId="7" fillId="7" borderId="42" xfId="0" applyFont="1" applyFill="1" applyBorder="1" applyAlignment="1" applyProtection="1">
      <alignment horizontal="center"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7" borderId="28" xfId="0" applyFont="1" applyFill="1" applyBorder="1" applyAlignment="1" applyProtection="1">
      <alignment horizontal="center" vertical="center"/>
      <protection locked="0"/>
    </xf>
    <xf numFmtId="0" fontId="7" fillId="7" borderId="29" xfId="0" applyFont="1" applyFill="1" applyBorder="1" applyAlignment="1" applyProtection="1">
      <alignment horizontal="center" vertical="center"/>
      <protection locked="0"/>
    </xf>
    <xf numFmtId="0" fontId="7" fillId="7" borderId="33" xfId="0" applyFont="1" applyFill="1" applyBorder="1" applyAlignment="1" applyProtection="1">
      <alignment horizontal="center" vertical="center"/>
      <protection locked="0"/>
    </xf>
    <xf numFmtId="0" fontId="7" fillId="7" borderId="41" xfId="0" applyFont="1" applyFill="1" applyBorder="1" applyAlignment="1" applyProtection="1">
      <alignment horizontal="center" vertical="center"/>
      <protection locked="0"/>
    </xf>
    <xf numFmtId="0" fontId="7" fillId="7" borderId="89" xfId="0" applyFont="1" applyFill="1" applyBorder="1" applyAlignment="1" applyProtection="1">
      <alignment horizontal="center" vertical="center"/>
      <protection locked="0"/>
    </xf>
    <xf numFmtId="0" fontId="7" fillId="7" borderId="38" xfId="0" applyFont="1" applyFill="1" applyBorder="1" applyAlignment="1" applyProtection="1">
      <alignment horizontal="center" vertical="center"/>
      <protection locked="0"/>
    </xf>
    <xf numFmtId="0" fontId="7" fillId="7" borderId="90" xfId="0" applyFont="1" applyFill="1" applyBorder="1" applyAlignment="1" applyProtection="1">
      <alignment horizontal="center" vertical="center"/>
      <protection locked="0"/>
    </xf>
    <xf numFmtId="0" fontId="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left" vertical="center" shrinkToFit="1"/>
    </xf>
    <xf numFmtId="0" fontId="0" fillId="6" borderId="0" xfId="0" applyFont="1" applyFill="1" applyBorder="1" applyAlignment="1">
      <alignment horizontal="left" vertical="center" shrinkToFit="1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5" fillId="3" borderId="53" xfId="0" applyFont="1" applyFill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 shrinkToFit="1"/>
    </xf>
    <xf numFmtId="0" fontId="5" fillId="0" borderId="49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32" xfId="0" applyFont="1" applyBorder="1" applyAlignment="1">
      <alignment horizontal="center" vertical="center" wrapText="1" shrinkToFit="1"/>
    </xf>
    <xf numFmtId="0" fontId="5" fillId="0" borderId="54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32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57" xfId="0" applyFont="1" applyFill="1" applyBorder="1" applyAlignment="1">
      <alignment horizontal="center" vertical="center" wrapText="1"/>
    </xf>
    <xf numFmtId="0" fontId="5" fillId="6" borderId="54" xfId="0" applyFont="1" applyFill="1" applyBorder="1" applyAlignment="1">
      <alignment horizontal="center" vertical="center" wrapText="1"/>
    </xf>
    <xf numFmtId="0" fontId="5" fillId="6" borderId="58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5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 shrinkToFit="1"/>
      <protection locked="0"/>
    </xf>
    <xf numFmtId="0" fontId="5" fillId="3" borderId="10" xfId="0" applyFont="1" applyFill="1" applyBorder="1" applyAlignment="1" applyProtection="1">
      <alignment horizontal="center" vertical="center" wrapText="1" shrinkToFit="1"/>
      <protection locked="0"/>
    </xf>
    <xf numFmtId="0" fontId="5" fillId="3" borderId="19" xfId="0" applyFont="1" applyFill="1" applyBorder="1" applyAlignment="1" applyProtection="1">
      <alignment horizontal="center" vertical="center" wrapText="1" shrinkToFit="1"/>
      <protection locked="0"/>
    </xf>
    <xf numFmtId="0" fontId="5" fillId="3" borderId="39" xfId="0" applyFont="1" applyFill="1" applyBorder="1" applyAlignment="1" applyProtection="1">
      <alignment horizontal="center" vertical="center"/>
      <protection locked="0"/>
    </xf>
    <xf numFmtId="0" fontId="5" fillId="3" borderId="88" xfId="0" applyFont="1" applyFill="1" applyBorder="1" applyAlignment="1" applyProtection="1">
      <alignment horizontal="center" vertical="center"/>
      <protection locked="0"/>
    </xf>
    <xf numFmtId="0" fontId="5" fillId="0" borderId="25" xfId="0" applyFont="1" applyBorder="1" applyAlignment="1">
      <alignment horizontal="center" vertical="center" wrapText="1" shrinkToFit="1"/>
    </xf>
    <xf numFmtId="0" fontId="5" fillId="3" borderId="30" xfId="0" applyFont="1" applyFill="1" applyBorder="1" applyAlignment="1" applyProtection="1">
      <alignment horizontal="center" vertical="center" wrapText="1" shrinkToFit="1"/>
      <protection locked="0"/>
    </xf>
    <xf numFmtId="0" fontId="5" fillId="3" borderId="14" xfId="0" applyFont="1" applyFill="1" applyBorder="1" applyAlignment="1" applyProtection="1">
      <alignment horizontal="center" vertical="center" wrapText="1" shrinkToFit="1"/>
      <protection locked="0"/>
    </xf>
    <xf numFmtId="0" fontId="5" fillId="3" borderId="53" xfId="0" applyFont="1" applyFill="1" applyBorder="1" applyAlignment="1" applyProtection="1">
      <alignment horizontal="center" vertical="center" wrapText="1" shrinkToFit="1"/>
      <protection locked="0"/>
    </xf>
    <xf numFmtId="0" fontId="0" fillId="6" borderId="69" xfId="0" applyFont="1" applyFill="1" applyBorder="1" applyAlignment="1">
      <alignment horizontal="center" vertical="center" wrapText="1"/>
    </xf>
    <xf numFmtId="0" fontId="0" fillId="6" borderId="70" xfId="0" applyFont="1" applyFill="1" applyBorder="1" applyAlignment="1">
      <alignment horizontal="center" vertical="center" wrapText="1"/>
    </xf>
    <xf numFmtId="0" fontId="0" fillId="6" borderId="71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 wrapText="1" shrinkToFit="1"/>
      <protection locked="0"/>
    </xf>
    <xf numFmtId="176" fontId="12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 wrapText="1" shrinkToFit="1"/>
    </xf>
    <xf numFmtId="0" fontId="5" fillId="0" borderId="57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58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59" xfId="0" applyFont="1" applyBorder="1" applyAlignment="1">
      <alignment horizontal="center" vertical="center" wrapText="1" shrinkToFit="1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176" fontId="13" fillId="5" borderId="12" xfId="0" applyNumberFormat="1" applyFont="1" applyFill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left" vertical="center"/>
    </xf>
    <xf numFmtId="0" fontId="0" fillId="0" borderId="50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65" xfId="0" applyFont="1" applyBorder="1" applyAlignment="1">
      <alignment horizontal="center" vertical="center"/>
    </xf>
    <xf numFmtId="0" fontId="13" fillId="6" borderId="12" xfId="0" applyFont="1" applyFill="1" applyBorder="1" applyAlignment="1">
      <alignment horizontal="right" vertical="center"/>
    </xf>
    <xf numFmtId="0" fontId="5" fillId="0" borderId="79" xfId="0" applyFont="1" applyBorder="1" applyAlignment="1">
      <alignment horizontal="center" vertical="center" wrapText="1" shrinkToFit="1"/>
    </xf>
    <xf numFmtId="0" fontId="5" fillId="0" borderId="68" xfId="0" applyFont="1" applyBorder="1" applyAlignment="1">
      <alignment horizontal="center" vertical="center" wrapText="1" shrinkToFit="1"/>
    </xf>
    <xf numFmtId="0" fontId="5" fillId="0" borderId="80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wrapText="1" shrinkToFit="1"/>
    </xf>
    <xf numFmtId="0" fontId="5" fillId="0" borderId="60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0" fillId="6" borderId="37" xfId="0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 wrapText="1"/>
    </xf>
    <xf numFmtId="0" fontId="0" fillId="6" borderId="12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left" vertical="center"/>
    </xf>
    <xf numFmtId="0" fontId="12" fillId="6" borderId="11" xfId="0" applyFont="1" applyFill="1" applyBorder="1" applyAlignment="1">
      <alignment horizontal="left" vertical="center"/>
    </xf>
    <xf numFmtId="0" fontId="7" fillId="6" borderId="0" xfId="0" applyNumberFormat="1" applyFont="1" applyFill="1" applyBorder="1" applyAlignment="1">
      <alignment horizontal="center" vertical="center"/>
    </xf>
    <xf numFmtId="58" fontId="13" fillId="6" borderId="12" xfId="0" applyNumberFormat="1" applyFont="1" applyFill="1" applyBorder="1" applyAlignment="1">
      <alignment horizontal="left" vertical="center"/>
    </xf>
    <xf numFmtId="0" fontId="0" fillId="6" borderId="50" xfId="0" applyFont="1" applyFill="1" applyBorder="1" applyAlignment="1">
      <alignment horizontal="center" vertical="center"/>
    </xf>
    <xf numFmtId="0" fontId="0" fillId="6" borderId="37" xfId="0" applyFont="1" applyFill="1" applyBorder="1" applyAlignment="1">
      <alignment horizontal="center" vertical="center"/>
    </xf>
    <xf numFmtId="0" fontId="0" fillId="6" borderId="63" xfId="0" applyFont="1" applyFill="1" applyBorder="1" applyAlignment="1">
      <alignment horizontal="center" vertical="center"/>
    </xf>
    <xf numFmtId="0" fontId="0" fillId="6" borderId="55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6" borderId="64" xfId="0" applyFont="1" applyFill="1" applyBorder="1" applyAlignment="1">
      <alignment horizontal="center" vertical="center"/>
    </xf>
    <xf numFmtId="0" fontId="0" fillId="6" borderId="56" xfId="0" applyFont="1" applyFill="1" applyBorder="1" applyAlignment="1">
      <alignment horizontal="center" vertical="center"/>
    </xf>
    <xf numFmtId="0" fontId="0" fillId="6" borderId="12" xfId="0" applyFont="1" applyFill="1" applyBorder="1" applyAlignment="1">
      <alignment horizontal="center" vertical="center"/>
    </xf>
    <xf numFmtId="0" fontId="0" fillId="6" borderId="65" xfId="0" applyFont="1" applyFill="1" applyBorder="1" applyAlignment="1">
      <alignment horizontal="center" vertical="center"/>
    </xf>
    <xf numFmtId="58" fontId="13" fillId="6" borderId="12" xfId="0" applyNumberFormat="1" applyFont="1" applyFill="1" applyBorder="1" applyAlignment="1">
      <alignment horizontal="center" vertical="center"/>
    </xf>
    <xf numFmtId="0" fontId="5" fillId="6" borderId="79" xfId="0" applyFont="1" applyFill="1" applyBorder="1" applyAlignment="1">
      <alignment horizontal="center" vertical="center" wrapText="1" shrinkToFit="1"/>
    </xf>
    <xf numFmtId="0" fontId="5" fillId="6" borderId="68" xfId="0" applyFont="1" applyFill="1" applyBorder="1" applyAlignment="1">
      <alignment horizontal="center" vertical="center" wrapText="1" shrinkToFit="1"/>
    </xf>
    <xf numFmtId="0" fontId="5" fillId="6" borderId="80" xfId="0" applyFont="1" applyFill="1" applyBorder="1" applyAlignment="1">
      <alignment horizontal="center" vertical="center" wrapText="1" shrinkToFit="1"/>
    </xf>
    <xf numFmtId="0" fontId="5" fillId="6" borderId="32" xfId="0" applyFont="1" applyFill="1" applyBorder="1" applyAlignment="1">
      <alignment horizontal="center" vertical="center" wrapText="1" shrinkToFit="1"/>
    </xf>
    <xf numFmtId="0" fontId="5" fillId="6" borderId="37" xfId="0" applyFont="1" applyFill="1" applyBorder="1" applyAlignment="1">
      <alignment horizontal="center" vertical="center" wrapText="1" shrinkToFit="1"/>
    </xf>
    <xf numFmtId="0" fontId="5" fillId="6" borderId="57" xfId="0" applyFont="1" applyFill="1" applyBorder="1" applyAlignment="1">
      <alignment horizontal="center" vertical="center" wrapText="1" shrinkToFit="1"/>
    </xf>
    <xf numFmtId="0" fontId="5" fillId="6" borderId="54" xfId="0" applyFont="1" applyFill="1" applyBorder="1" applyAlignment="1">
      <alignment horizontal="center" vertical="center" wrapText="1" shrinkToFit="1"/>
    </xf>
    <xf numFmtId="0" fontId="5" fillId="6" borderId="0" xfId="0" applyFont="1" applyFill="1" applyBorder="1" applyAlignment="1">
      <alignment horizontal="center" vertical="center" wrapText="1" shrinkToFit="1"/>
    </xf>
    <xf numFmtId="0" fontId="5" fillId="6" borderId="58" xfId="0" applyFont="1" applyFill="1" applyBorder="1" applyAlignment="1">
      <alignment horizontal="center" vertical="center" wrapText="1" shrinkToFit="1"/>
    </xf>
    <xf numFmtId="0" fontId="5" fillId="6" borderId="1" xfId="0" applyFont="1" applyFill="1" applyBorder="1" applyAlignment="1">
      <alignment horizontal="center" vertical="center" wrapText="1" shrinkToFit="1"/>
    </xf>
    <xf numFmtId="0" fontId="5" fillId="6" borderId="12" xfId="0" applyFont="1" applyFill="1" applyBorder="1" applyAlignment="1">
      <alignment horizontal="center" vertical="center" wrapText="1" shrinkToFit="1"/>
    </xf>
    <xf numFmtId="0" fontId="5" fillId="6" borderId="59" xfId="0" applyFont="1" applyFill="1" applyBorder="1" applyAlignment="1">
      <alignment horizontal="center" vertical="center" wrapText="1" shrinkToFit="1"/>
    </xf>
    <xf numFmtId="0" fontId="5" fillId="3" borderId="60" xfId="0" applyFont="1" applyFill="1" applyBorder="1" applyAlignment="1" applyProtection="1">
      <alignment horizontal="center" vertical="center" wrapText="1" shrinkToFit="1"/>
      <protection locked="0"/>
    </xf>
    <xf numFmtId="0" fontId="5" fillId="3" borderId="16" xfId="0" applyFont="1" applyFill="1" applyBorder="1" applyAlignment="1" applyProtection="1">
      <alignment horizontal="center" vertical="center" wrapText="1" shrinkToFit="1"/>
      <protection locked="0"/>
    </xf>
    <xf numFmtId="0" fontId="5" fillId="3" borderId="43" xfId="0" applyFont="1" applyFill="1" applyBorder="1" applyAlignment="1" applyProtection="1">
      <alignment horizontal="center" vertical="center" wrapText="1" shrinkToFit="1"/>
      <protection locked="0"/>
    </xf>
    <xf numFmtId="0" fontId="5" fillId="6" borderId="25" xfId="0" applyFont="1" applyFill="1" applyBorder="1" applyAlignment="1">
      <alignment horizontal="center" vertical="center" wrapText="1" shrinkToFit="1"/>
    </xf>
    <xf numFmtId="0" fontId="5" fillId="6" borderId="60" xfId="0" applyFont="1" applyFill="1" applyBorder="1" applyAlignment="1">
      <alignment horizontal="center" vertical="center" wrapText="1" shrinkToFit="1"/>
    </xf>
    <xf numFmtId="0" fontId="5" fillId="6" borderId="16" xfId="0" applyFont="1" applyFill="1" applyBorder="1" applyAlignment="1">
      <alignment horizontal="center" vertical="center" wrapText="1" shrinkToFit="1"/>
    </xf>
    <xf numFmtId="0" fontId="5" fillId="6" borderId="31" xfId="0" applyFont="1" applyFill="1" applyBorder="1" applyAlignment="1">
      <alignment horizontal="center" vertical="center" wrapText="1" shrinkToFit="1"/>
    </xf>
    <xf numFmtId="0" fontId="5" fillId="6" borderId="49" xfId="0" applyFont="1" applyFill="1" applyBorder="1" applyAlignment="1">
      <alignment horizontal="center" vertical="center" wrapText="1" shrinkToFit="1"/>
    </xf>
    <xf numFmtId="0" fontId="5" fillId="6" borderId="7" xfId="0" applyFont="1" applyFill="1" applyBorder="1" applyAlignment="1">
      <alignment horizontal="center" vertical="center" wrapText="1" shrinkToFi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61" xfId="0" applyFont="1" applyFill="1" applyBorder="1" applyAlignment="1">
      <alignment horizontal="center" vertical="center" wrapText="1"/>
    </xf>
    <xf numFmtId="0" fontId="5" fillId="6" borderId="62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 shrinkToFit="1"/>
    </xf>
    <xf numFmtId="176" fontId="12" fillId="6" borderId="11" xfId="0" applyNumberFormat="1" applyFont="1" applyFill="1" applyBorder="1" applyAlignment="1">
      <alignment horizontal="center" vertical="center"/>
    </xf>
    <xf numFmtId="0" fontId="5" fillId="3" borderId="60" xfId="0" applyFont="1" applyFill="1" applyBorder="1" applyAlignment="1" applyProtection="1">
      <alignment horizontal="center" vertical="center"/>
      <protection locked="0"/>
    </xf>
    <xf numFmtId="0" fontId="5" fillId="3" borderId="43" xfId="0" applyFont="1" applyFill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right" vertical="center"/>
    </xf>
    <xf numFmtId="0" fontId="5" fillId="6" borderId="20" xfId="0" applyFont="1" applyFill="1" applyBorder="1" applyAlignment="1">
      <alignment horizontal="center" vertical="center" wrapText="1" shrinkToFit="1"/>
    </xf>
    <xf numFmtId="0" fontId="5" fillId="6" borderId="30" xfId="0" applyFont="1" applyFill="1" applyBorder="1" applyAlignment="1">
      <alignment horizontal="center" vertical="center" wrapText="1" shrinkToFit="1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6" borderId="21" xfId="0" applyFont="1" applyFill="1" applyBorder="1" applyAlignment="1">
      <alignment horizontal="center" vertical="center" wrapText="1" shrinkToFit="1"/>
    </xf>
  </cellXfs>
  <cellStyles count="2">
    <cellStyle name="ハイパーリンク" xfId="1" builtinId="8"/>
    <cellStyle name="標準" xfId="0" builtinId="0"/>
  </cellStyles>
  <dxfs count="2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indexed="64"/>
        </left>
      </border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indexed="64"/>
        </left>
      </border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indexed="64"/>
        </left>
      </border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indexed="64"/>
        </left>
      </border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342899</xdr:colOff>
      <xdr:row>0</xdr:row>
      <xdr:rowOff>247649</xdr:rowOff>
    </xdr:from>
    <xdr:to>
      <xdr:col>14</xdr:col>
      <xdr:colOff>19050</xdr:colOff>
      <xdr:row>4</xdr:row>
      <xdr:rowOff>228599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95674" y="247649"/>
          <a:ext cx="3314701" cy="9429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342899</xdr:colOff>
      <xdr:row>0</xdr:row>
      <xdr:rowOff>247649</xdr:rowOff>
    </xdr:from>
    <xdr:to>
      <xdr:col>14</xdr:col>
      <xdr:colOff>19050</xdr:colOff>
      <xdr:row>4</xdr:row>
      <xdr:rowOff>228599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495674" y="247649"/>
          <a:ext cx="3314701" cy="9429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342899</xdr:colOff>
      <xdr:row>2</xdr:row>
      <xdr:rowOff>247649</xdr:rowOff>
    </xdr:from>
    <xdr:to>
      <xdr:col>14</xdr:col>
      <xdr:colOff>19050</xdr:colOff>
      <xdr:row>6</xdr:row>
      <xdr:rowOff>228599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495674" y="247649"/>
          <a:ext cx="3314701" cy="9429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2</xdr:row>
      <xdr:rowOff>200025</xdr:rowOff>
    </xdr:from>
    <xdr:to>
      <xdr:col>7</xdr:col>
      <xdr:colOff>9525</xdr:colOff>
      <xdr:row>7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7625" y="542925"/>
          <a:ext cx="3114675" cy="1028700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352424</xdr:colOff>
      <xdr:row>2</xdr:row>
      <xdr:rowOff>161924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9050" y="0"/>
          <a:ext cx="561974" cy="5048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①</a:t>
          </a:r>
        </a:p>
      </xdr:txBody>
    </xdr:sp>
    <xdr:clientData/>
  </xdr:twoCellAnchor>
  <xdr:twoCellAnchor>
    <xdr:from>
      <xdr:col>1</xdr:col>
      <xdr:colOff>28575</xdr:colOff>
      <xdr:row>11</xdr:row>
      <xdr:rowOff>28575</xdr:rowOff>
    </xdr:from>
    <xdr:to>
      <xdr:col>14</xdr:col>
      <xdr:colOff>28575</xdr:colOff>
      <xdr:row>114</xdr:row>
      <xdr:rowOff>38099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57175" y="1809750"/>
          <a:ext cx="6562725" cy="18630899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11</xdr:row>
      <xdr:rowOff>9525</xdr:rowOff>
    </xdr:from>
    <xdr:to>
      <xdr:col>1</xdr:col>
      <xdr:colOff>333374</xdr:colOff>
      <xdr:row>13</xdr:row>
      <xdr:rowOff>171449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0" y="1790700"/>
          <a:ext cx="561974" cy="50482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③</a:t>
          </a:r>
        </a:p>
      </xdr:txBody>
    </xdr:sp>
    <xdr:clientData/>
  </xdr:twoCellAnchor>
  <xdr:twoCellAnchor>
    <xdr:from>
      <xdr:col>14</xdr:col>
      <xdr:colOff>85725</xdr:colOff>
      <xdr:row>11</xdr:row>
      <xdr:rowOff>28575</xdr:rowOff>
    </xdr:from>
    <xdr:to>
      <xdr:col>74</xdr:col>
      <xdr:colOff>9525</xdr:colOff>
      <xdr:row>114</xdr:row>
      <xdr:rowOff>38101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877050" y="1809750"/>
          <a:ext cx="5924550" cy="18630901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57150</xdr:colOff>
      <xdr:row>5</xdr:row>
      <xdr:rowOff>190500</xdr:rowOff>
    </xdr:from>
    <xdr:to>
      <xdr:col>17</xdr:col>
      <xdr:colOff>19049</xdr:colOff>
      <xdr:row>7</xdr:row>
      <xdr:rowOff>219074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848475" y="1257300"/>
          <a:ext cx="561974" cy="5048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④</a:t>
          </a:r>
        </a:p>
      </xdr:txBody>
    </xdr:sp>
    <xdr:clientData/>
  </xdr:twoCellAnchor>
  <xdr:twoCellAnchor>
    <xdr:from>
      <xdr:col>44</xdr:col>
      <xdr:colOff>0</xdr:colOff>
      <xdr:row>8</xdr:row>
      <xdr:rowOff>0</xdr:rowOff>
    </xdr:from>
    <xdr:to>
      <xdr:col>90</xdr:col>
      <xdr:colOff>219075</xdr:colOff>
      <xdr:row>114</xdr:row>
      <xdr:rowOff>9526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2792075" y="1781175"/>
          <a:ext cx="6267450" cy="18630901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0</xdr:colOff>
      <xdr:row>5</xdr:row>
      <xdr:rowOff>190500</xdr:rowOff>
    </xdr:from>
    <xdr:to>
      <xdr:col>74</xdr:col>
      <xdr:colOff>561974</xdr:colOff>
      <xdr:row>7</xdr:row>
      <xdr:rowOff>209550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2792075" y="1257300"/>
          <a:ext cx="561974" cy="495300"/>
        </a:xfrm>
        <a:prstGeom prst="rect">
          <a:avLst/>
        </a:prstGeom>
        <a:solidFill>
          <a:srgbClr val="FFF0F5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⑤</a:t>
          </a:r>
        </a:p>
      </xdr:txBody>
    </xdr:sp>
    <xdr:clientData/>
  </xdr:twoCellAnchor>
  <xdr:twoCellAnchor>
    <xdr:from>
      <xdr:col>79</xdr:col>
      <xdr:colOff>0</xdr:colOff>
      <xdr:row>3</xdr:row>
      <xdr:rowOff>190500</xdr:rowOff>
    </xdr:from>
    <xdr:to>
      <xdr:col>91</xdr:col>
      <xdr:colOff>0</xdr:colOff>
      <xdr:row>5</xdr:row>
      <xdr:rowOff>66674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6011525" y="781050"/>
          <a:ext cx="3086100" cy="352424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79</xdr:col>
      <xdr:colOff>0</xdr:colOff>
      <xdr:row>1</xdr:row>
      <xdr:rowOff>66675</xdr:rowOff>
    </xdr:from>
    <xdr:to>
      <xdr:col>81</xdr:col>
      <xdr:colOff>47624</xdr:colOff>
      <xdr:row>3</xdr:row>
      <xdr:rowOff>152399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6011525" y="238125"/>
          <a:ext cx="561974" cy="504824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②</a:t>
          </a: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24</xdr:col>
      <xdr:colOff>76201</xdr:colOff>
      <xdr:row>50</xdr:row>
      <xdr:rowOff>171450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66700" y="3438525"/>
          <a:ext cx="8601076" cy="58864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入力方法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①「施設名」「疾患名」「入院者数」 「職員者数」「初発患者発生日」を入力してください。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②「報告年月日」を入力してください。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③各患者の「ユニット・フロア名」「部屋番号」「氏名」「年齢」「結果判明日」「診断日」「症状」を入力してください。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2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「性別」「検査結果」については、プルダウンをクリックすると選択肢が表示されるため、該当するものを選択してください。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「症状」は各患者の主な症状をご記入ください。また、症状軽快後も「症状」欄の記載は消去する必要はありません。</a:t>
          </a: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④患者別の日別の症状の有無をご記入ください。何らかの症状があれば「○」を選択してください。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補足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 ①で初発患者発生日を入力すると、発生日を起点に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日間表示されます。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 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日で終息しない場合は、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AS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BV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列を表示することで最大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60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日間入力ができます。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 ②で報告年月日を入力すると、その日が濃緑色で強調されます。</a:t>
          </a: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⑤療養期間が終了した患者が発生した場合「療養解除日」を、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当該感染症に罹患後入院した患者がいる場合、「入院期間」を、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当該感染症に罹患後死亡した患者が発生した場合「死亡日」をご記入ください。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また、その他特記事項がありましたら、「備考」にその旨ご記入ください。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⑥以上で、入院患者の発生状況の入力は終了となります。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　次に、「記載様式（職員）」シートから職員の発生状況を入力してください。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2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en-US" altLang="ja-JP" sz="12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職員の発生状況の入力方法については、「入力方法（職員）」シートをご確認ください。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342899</xdr:colOff>
      <xdr:row>0</xdr:row>
      <xdr:rowOff>247649</xdr:rowOff>
    </xdr:from>
    <xdr:to>
      <xdr:col>14</xdr:col>
      <xdr:colOff>19050</xdr:colOff>
      <xdr:row>4</xdr:row>
      <xdr:rowOff>228599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495674" y="247649"/>
          <a:ext cx="3314701" cy="9429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4</xdr:row>
      <xdr:rowOff>209550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247650"/>
          <a:ext cx="3152775" cy="923925"/>
        </a:xfrm>
        <a:prstGeom prst="rect">
          <a:avLst/>
        </a:prstGeom>
        <a:noFill/>
        <a:ln w="571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219074</xdr:colOff>
      <xdr:row>1</xdr:row>
      <xdr:rowOff>123825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0" y="0"/>
          <a:ext cx="1495424" cy="371475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chemeClr val="tx1"/>
              </a:solidFill>
            </a:rPr>
            <a:t>※</a:t>
          </a:r>
          <a:r>
            <a:rPr kumimoji="1" lang="ja-JP" altLang="en-US" sz="1800">
              <a:solidFill>
                <a:schemeClr val="tx1"/>
              </a:solidFill>
            </a:rPr>
            <a:t>入力不要</a:t>
          </a:r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14</xdr:col>
      <xdr:colOff>0</xdr:colOff>
      <xdr:row>112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28600" y="1438275"/>
          <a:ext cx="6562725" cy="17935575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209550</xdr:colOff>
      <xdr:row>3</xdr:row>
      <xdr:rowOff>171450</xdr:rowOff>
    </xdr:from>
    <xdr:to>
      <xdr:col>2</xdr:col>
      <xdr:colOff>19049</xdr:colOff>
      <xdr:row>5</xdr:row>
      <xdr:rowOff>200024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9550" y="895350"/>
          <a:ext cx="561974" cy="50482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⑦</a:t>
          </a:r>
        </a:p>
      </xdr:txBody>
    </xdr:sp>
    <xdr:clientData/>
  </xdr:twoCellAnchor>
  <xdr:twoCellAnchor>
    <xdr:from>
      <xdr:col>14</xdr:col>
      <xdr:colOff>47625</xdr:colOff>
      <xdr:row>6</xdr:row>
      <xdr:rowOff>0</xdr:rowOff>
    </xdr:from>
    <xdr:to>
      <xdr:col>43</xdr:col>
      <xdr:colOff>171450</xdr:colOff>
      <xdr:row>112</xdr:row>
      <xdr:rowOff>9525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838950" y="1438275"/>
          <a:ext cx="5924550" cy="17945100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19050</xdr:colOff>
      <xdr:row>3</xdr:row>
      <xdr:rowOff>171450</xdr:rowOff>
    </xdr:from>
    <xdr:to>
      <xdr:col>16</xdr:col>
      <xdr:colOff>180974</xdr:colOff>
      <xdr:row>5</xdr:row>
      <xdr:rowOff>200024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6810375" y="895350"/>
          <a:ext cx="561974" cy="5048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⑧</a:t>
          </a:r>
        </a:p>
      </xdr:txBody>
    </xdr:sp>
    <xdr:clientData/>
  </xdr:twoCellAnchor>
  <xdr:twoCellAnchor>
    <xdr:from>
      <xdr:col>90</xdr:col>
      <xdr:colOff>161925</xdr:colOff>
      <xdr:row>3</xdr:row>
      <xdr:rowOff>161925</xdr:rowOff>
    </xdr:from>
    <xdr:to>
      <xdr:col>91</xdr:col>
      <xdr:colOff>523874</xdr:colOff>
      <xdr:row>5</xdr:row>
      <xdr:rowOff>190499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6040100" y="885825"/>
          <a:ext cx="561974" cy="504824"/>
        </a:xfrm>
        <a:prstGeom prst="rect">
          <a:avLst/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⑩</a:t>
          </a:r>
        </a:p>
      </xdr:txBody>
    </xdr:sp>
    <xdr:clientData/>
  </xdr:twoCellAnchor>
  <xdr:twoCellAnchor>
    <xdr:from>
      <xdr:col>74</xdr:col>
      <xdr:colOff>38100</xdr:colOff>
      <xdr:row>6</xdr:row>
      <xdr:rowOff>0</xdr:rowOff>
    </xdr:from>
    <xdr:to>
      <xdr:col>85</xdr:col>
      <xdr:colOff>228600</xdr:colOff>
      <xdr:row>112</xdr:row>
      <xdr:rowOff>38100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2830175" y="1438275"/>
          <a:ext cx="3019425" cy="17973675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190500</xdr:colOff>
      <xdr:row>3</xdr:row>
      <xdr:rowOff>171450</xdr:rowOff>
    </xdr:from>
    <xdr:to>
      <xdr:col>76</xdr:col>
      <xdr:colOff>38099</xdr:colOff>
      <xdr:row>5</xdr:row>
      <xdr:rowOff>190500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2782550" y="895350"/>
          <a:ext cx="561974" cy="495300"/>
        </a:xfrm>
        <a:prstGeom prst="rect">
          <a:avLst/>
        </a:prstGeom>
        <a:solidFill>
          <a:srgbClr val="FFF0F5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⑨</a:t>
          </a:r>
        </a:p>
      </xdr:txBody>
    </xdr:sp>
    <xdr:clientData/>
  </xdr:twoCellAnchor>
  <xdr:twoCellAnchor>
    <xdr:from>
      <xdr:col>44</xdr:col>
      <xdr:colOff>0</xdr:colOff>
      <xdr:row>2</xdr:row>
      <xdr:rowOff>0</xdr:rowOff>
    </xdr:from>
    <xdr:to>
      <xdr:col>85</xdr:col>
      <xdr:colOff>247650</xdr:colOff>
      <xdr:row>3</xdr:row>
      <xdr:rowOff>19049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2792075" y="485775"/>
          <a:ext cx="3076575" cy="257174"/>
        </a:xfrm>
        <a:prstGeom prst="rect">
          <a:avLst/>
        </a:prstGeom>
        <a:noFill/>
        <a:ln w="571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190500</xdr:colOff>
      <xdr:row>0</xdr:row>
      <xdr:rowOff>95250</xdr:rowOff>
    </xdr:from>
    <xdr:to>
      <xdr:col>79</xdr:col>
      <xdr:colOff>209550</xdr:colOff>
      <xdr:row>1</xdr:row>
      <xdr:rowOff>190501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2782550" y="95250"/>
          <a:ext cx="1504950" cy="342901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800">
              <a:solidFill>
                <a:schemeClr val="tx1"/>
              </a:solidFill>
            </a:rPr>
            <a:t>※</a:t>
          </a:r>
          <a:r>
            <a:rPr kumimoji="1" lang="ja-JP" altLang="en-US" sz="1800">
              <a:solidFill>
                <a:schemeClr val="tx1"/>
              </a:solidFill>
            </a:rPr>
            <a:t>入力不要</a:t>
          </a:r>
        </a:p>
      </xdr:txBody>
    </xdr:sp>
    <xdr:clientData/>
  </xdr:twoCellAnchor>
  <xdr:twoCellAnchor>
    <xdr:from>
      <xdr:col>90</xdr:col>
      <xdr:colOff>171450</xdr:colOff>
      <xdr:row>5</xdr:row>
      <xdr:rowOff>228600</xdr:rowOff>
    </xdr:from>
    <xdr:to>
      <xdr:col>97</xdr:col>
      <xdr:colOff>523875</xdr:colOff>
      <xdr:row>37</xdr:row>
      <xdr:rowOff>47625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6049625" y="1428750"/>
          <a:ext cx="5438775" cy="5124450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30</xdr:col>
      <xdr:colOff>171451</xdr:colOff>
      <xdr:row>47</xdr:row>
      <xdr:rowOff>57150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228600" y="3095625"/>
          <a:ext cx="9934576" cy="51816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入力方法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⑦各患者の「ユニット・フロア名」「職種」「氏名」「年齢」「結果判明日」「診断日」「症状」を入力してください。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「性別」「検査結果」については、プルダウンをクリックすると選択肢が表示されるため、該当するものを選択してください。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「症状」は各患者の主な症状をご記入ください。また、症状軽快後も「症状」欄の記載は消去する必要はありません。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⑧患者別の日別の症状の有無をご記入ください。何らかの症状があれば「○」を選択してください。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補足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 ①で初発患者発生日を入力すると、発生日を起点に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日間表示されます。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 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日で終息しない場合は、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AS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BV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列を表示することで最大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60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日間入力ができます。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 ②で報告年月日を入力すると、その日が濃緑色で強調されます。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⑨その他特記事項がありましたら、「備考」にその旨ご記入ください。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⑩以上で、本エクセルの入力は終了となります。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本エクセルで入力いただいた内容をもとに、発生人数などを自動的に計算し表示していますので、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Web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での報告時にお使いください。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自動的に計算される項目</a:t>
          </a:r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・新型コロナウイルス感染症以外：ユニット・フロア名別の陽性者数（累計）、有症状者数（時点）、入院者数（時点）、死亡者数（累計）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・新型コロナウイルス感染症　　　：ユニット・フロア名別の陽性者数（累計）、施設内療養者数（時点）、入院者数（時点）、死亡者数（累計）</a:t>
          </a: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「施設名」「疾患名」「入院者数」 「職員者数」「初発患者発生日」「報告年月日」は入力不要です。</a:t>
          </a:r>
          <a:endParaRPr kumimoji="1" lang="en-US" altLang="ja-JP" sz="12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（記載様式（入院患者）で入力いただいた内容を自動的に入力しています。）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C112"/>
  <sheetViews>
    <sheetView tabSelected="1" view="pageBreakPreview" zoomScaleNormal="100" zoomScaleSheetLayoutView="100" zoomScalePageLayoutView="110" workbookViewId="0">
      <selection activeCell="C2" sqref="C2:G2"/>
    </sheetView>
  </sheetViews>
  <sheetFormatPr defaultColWidth="9" defaultRowHeight="13" x14ac:dyDescent="0.2"/>
  <cols>
    <col min="1" max="1" width="3" style="1" customWidth="1"/>
    <col min="2" max="3" width="6.90625" style="1" customWidth="1"/>
    <col min="4" max="4" width="3.08984375" style="1" customWidth="1"/>
    <col min="5" max="5" width="11.08984375" style="1" customWidth="1"/>
    <col min="6" max="6" width="7.26953125" style="1" customWidth="1"/>
    <col min="7" max="7" width="3.08984375" style="1" customWidth="1"/>
    <col min="8" max="8" width="4.453125" style="1" customWidth="1"/>
    <col min="9" max="9" width="3.36328125" style="1" customWidth="1"/>
    <col min="10" max="10" width="4.453125" style="1" bestFit="1" customWidth="1"/>
    <col min="11" max="11" width="6.90625" style="1" customWidth="1"/>
    <col min="12" max="12" width="9" style="1" bestFit="1" customWidth="1"/>
    <col min="13" max="13" width="9" style="1" customWidth="1"/>
    <col min="14" max="14" width="10.453125" style="1" customWidth="1"/>
    <col min="15" max="44" width="2.6328125" style="1" customWidth="1"/>
    <col min="45" max="74" width="2.6328125" style="1" hidden="1" customWidth="1"/>
    <col min="75" max="75" width="11" style="1" customWidth="1"/>
    <col min="76" max="76" width="9.08984375" style="1" customWidth="1"/>
    <col min="77" max="77" width="3" style="1" customWidth="1"/>
    <col min="78" max="78" width="9.08984375" style="1" customWidth="1"/>
    <col min="79" max="79" width="10" style="1" customWidth="1"/>
    <col min="80" max="91" width="3.36328125" style="1" customWidth="1"/>
    <col min="92" max="92" width="5.90625" style="9" hidden="1" customWidth="1"/>
    <col min="93" max="93" width="5.90625" style="30" hidden="1" customWidth="1"/>
    <col min="94" max="95" width="5.90625" style="35" hidden="1" customWidth="1"/>
    <col min="96" max="97" width="5.90625" style="30" hidden="1" customWidth="1"/>
    <col min="98" max="99" width="6.7265625" style="1" hidden="1" customWidth="1"/>
    <col min="100" max="100" width="2.6328125" style="183" hidden="1" customWidth="1"/>
    <col min="101" max="101" width="17" style="183" hidden="1" customWidth="1"/>
    <col min="102" max="103" width="7.08984375" style="183" hidden="1" customWidth="1"/>
    <col min="104" max="104" width="3.6328125" style="183" hidden="1" customWidth="1"/>
    <col min="105" max="105" width="22.08984375" style="183" hidden="1" customWidth="1"/>
    <col min="106" max="107" width="7.08984375" style="183" hidden="1" customWidth="1"/>
    <col min="108" max="16384" width="9" style="1"/>
  </cols>
  <sheetData>
    <row r="1" spans="1:107" s="183" customFormat="1" ht="19.5" customHeight="1" x14ac:dyDescent="0.2">
      <c r="A1" s="200" t="s">
        <v>83</v>
      </c>
      <c r="U1" s="184" t="s">
        <v>75</v>
      </c>
      <c r="CE1" s="185"/>
      <c r="CF1" s="186"/>
      <c r="CG1" s="186"/>
      <c r="CH1" s="186"/>
      <c r="CI1" s="186"/>
      <c r="CJ1" s="186"/>
      <c r="CK1" s="186"/>
      <c r="CL1" s="186"/>
      <c r="CN1" s="187"/>
      <c r="CO1" s="188"/>
      <c r="CP1" s="189"/>
      <c r="CQ1" s="189"/>
      <c r="CR1" s="188"/>
      <c r="CS1" s="188"/>
    </row>
    <row r="2" spans="1:107" ht="18.75" customHeight="1" thickBot="1" x14ac:dyDescent="0.25">
      <c r="A2" s="273" t="s">
        <v>13</v>
      </c>
      <c r="B2" s="273"/>
      <c r="C2" s="312"/>
      <c r="D2" s="312"/>
      <c r="E2" s="312"/>
      <c r="F2" s="312"/>
      <c r="G2" s="312"/>
      <c r="H2" s="195"/>
      <c r="I2" s="196" t="s">
        <v>76</v>
      </c>
      <c r="J2" s="183"/>
      <c r="K2" s="196"/>
      <c r="L2" s="197"/>
      <c r="M2" s="196"/>
      <c r="N2" s="197"/>
      <c r="O2" s="198"/>
      <c r="P2" s="198"/>
      <c r="Q2" s="198"/>
      <c r="R2" s="183"/>
      <c r="S2" s="198"/>
      <c r="T2" s="198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BV2" s="198"/>
      <c r="BW2" s="198"/>
      <c r="BX2" s="198"/>
      <c r="BY2" s="198"/>
      <c r="BZ2" s="198"/>
      <c r="CA2" s="198"/>
      <c r="CB2" s="198"/>
      <c r="CC2" s="198"/>
      <c r="CD2" s="183"/>
      <c r="CE2" s="186"/>
      <c r="CF2" s="186"/>
      <c r="CG2" s="186"/>
      <c r="CH2" s="186"/>
      <c r="CI2" s="186"/>
      <c r="CJ2" s="186"/>
      <c r="CK2" s="186"/>
      <c r="CL2" s="186"/>
      <c r="CM2" s="183"/>
      <c r="CN2" s="187"/>
      <c r="CO2" s="188"/>
      <c r="CP2" s="189"/>
      <c r="CQ2" s="189"/>
      <c r="CR2" s="188"/>
      <c r="CS2" s="188"/>
      <c r="CT2" s="183"/>
      <c r="CU2" s="183"/>
    </row>
    <row r="3" spans="1:107" ht="18.75" customHeight="1" thickBot="1" x14ac:dyDescent="0.25">
      <c r="A3" s="274" t="s">
        <v>74</v>
      </c>
      <c r="B3" s="274"/>
      <c r="C3" s="313"/>
      <c r="D3" s="313"/>
      <c r="E3" s="313"/>
      <c r="F3" s="313"/>
      <c r="G3" s="313"/>
      <c r="H3" s="199"/>
      <c r="I3" s="200" t="s">
        <v>77</v>
      </c>
      <c r="J3" s="183"/>
      <c r="K3" s="183"/>
      <c r="L3" s="183"/>
      <c r="M3" s="183"/>
      <c r="N3" s="197"/>
      <c r="O3" s="191"/>
      <c r="P3" s="191"/>
      <c r="Q3" s="191"/>
      <c r="R3" s="191"/>
      <c r="S3" s="191"/>
      <c r="T3" s="191"/>
      <c r="U3" s="191"/>
      <c r="V3" s="191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201"/>
      <c r="BX3" s="201"/>
      <c r="BY3" s="201"/>
      <c r="BZ3" s="183"/>
      <c r="CA3" s="183"/>
      <c r="CB3" s="333" t="s">
        <v>17</v>
      </c>
      <c r="CC3" s="333"/>
      <c r="CD3" s="333"/>
      <c r="CE3" s="333"/>
      <c r="CF3" s="322"/>
      <c r="CG3" s="322"/>
      <c r="CH3" s="322"/>
      <c r="CI3" s="322"/>
      <c r="CJ3" s="322"/>
      <c r="CK3" s="322"/>
      <c r="CL3" s="323" t="s">
        <v>18</v>
      </c>
      <c r="CM3" s="323"/>
      <c r="CN3" s="18"/>
      <c r="CO3" s="31"/>
      <c r="CP3" s="36"/>
      <c r="CQ3" s="36"/>
      <c r="CR3" s="31"/>
      <c r="CS3" s="31"/>
      <c r="CT3" s="3"/>
      <c r="CU3" s="3"/>
      <c r="CW3" s="192"/>
      <c r="CX3" s="192"/>
      <c r="CY3" s="192"/>
      <c r="CZ3" s="192"/>
      <c r="DA3" s="192"/>
      <c r="DB3" s="192"/>
      <c r="DC3" s="192"/>
    </row>
    <row r="4" spans="1:107" s="5" customFormat="1" ht="18.75" customHeight="1" thickBot="1" x14ac:dyDescent="0.25">
      <c r="A4" s="275" t="s">
        <v>33</v>
      </c>
      <c r="B4" s="275"/>
      <c r="C4" s="98"/>
      <c r="D4" s="10" t="s">
        <v>34</v>
      </c>
      <c r="E4" s="221" t="s">
        <v>35</v>
      </c>
      <c r="F4" s="98"/>
      <c r="G4" s="34" t="s">
        <v>42</v>
      </c>
      <c r="H4" s="202"/>
      <c r="I4" s="196" t="s">
        <v>78</v>
      </c>
      <c r="J4" s="203"/>
      <c r="K4" s="204" t="s">
        <v>79</v>
      </c>
      <c r="L4" s="205" t="s">
        <v>80</v>
      </c>
      <c r="M4" s="203"/>
      <c r="N4" s="206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207"/>
      <c r="BX4" s="207"/>
      <c r="BY4" s="207"/>
      <c r="BZ4" s="207"/>
      <c r="CA4" s="207"/>
      <c r="CB4" s="187"/>
      <c r="CC4" s="187"/>
      <c r="CD4" s="191"/>
      <c r="CE4" s="191"/>
      <c r="CF4" s="187"/>
      <c r="CG4" s="187"/>
      <c r="CH4" s="187"/>
      <c r="CI4" s="187"/>
      <c r="CJ4" s="187"/>
      <c r="CK4" s="187"/>
      <c r="CL4" s="191"/>
      <c r="CM4" s="191"/>
      <c r="CN4" s="191"/>
      <c r="CO4" s="193"/>
      <c r="CP4" s="194"/>
      <c r="CQ4" s="194"/>
      <c r="CR4" s="193"/>
      <c r="CS4" s="193"/>
      <c r="CT4" s="187"/>
      <c r="CU4" s="187"/>
      <c r="CV4" s="187"/>
      <c r="CW4" s="192"/>
      <c r="CX4" s="192"/>
      <c r="CY4" s="192"/>
      <c r="CZ4" s="192"/>
      <c r="DA4" s="192"/>
      <c r="DB4" s="192"/>
      <c r="DC4" s="192"/>
    </row>
    <row r="5" spans="1:107" s="5" customFormat="1" ht="18.75" customHeight="1" thickBot="1" x14ac:dyDescent="0.25">
      <c r="A5" s="274" t="s">
        <v>15</v>
      </c>
      <c r="B5" s="274"/>
      <c r="C5" s="274"/>
      <c r="D5" s="314"/>
      <c r="E5" s="314"/>
      <c r="F5" s="314"/>
      <c r="G5" s="314"/>
      <c r="H5" s="208"/>
      <c r="I5" s="196" t="s">
        <v>81</v>
      </c>
      <c r="J5" s="196"/>
      <c r="K5" s="206"/>
      <c r="L5" s="206"/>
      <c r="M5" s="196"/>
      <c r="N5" s="208"/>
      <c r="O5" s="209" t="s">
        <v>73</v>
      </c>
      <c r="P5" s="191"/>
      <c r="Q5" s="191"/>
      <c r="R5" s="191"/>
      <c r="S5" s="191"/>
      <c r="T5" s="191"/>
      <c r="U5" s="191"/>
      <c r="V5" s="191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3"/>
      <c r="CP5" s="194"/>
      <c r="CQ5" s="194"/>
      <c r="CR5" s="193"/>
      <c r="CS5" s="193"/>
      <c r="CT5" s="187"/>
      <c r="CU5" s="187"/>
      <c r="CV5" s="187"/>
      <c r="CW5" s="192"/>
      <c r="CX5" s="192"/>
      <c r="CY5" s="192"/>
      <c r="CZ5" s="192"/>
      <c r="DA5" s="192"/>
      <c r="DB5" s="192"/>
      <c r="DC5" s="192"/>
    </row>
    <row r="6" spans="1:107" s="183" customFormat="1" ht="18.75" customHeight="1" thickBot="1" x14ac:dyDescent="0.25">
      <c r="A6" s="190"/>
      <c r="B6" s="190"/>
      <c r="C6" s="190"/>
      <c r="D6" s="190"/>
      <c r="E6" s="190"/>
      <c r="F6" s="190"/>
      <c r="G6" s="190"/>
      <c r="H6" s="190"/>
      <c r="I6" s="191"/>
      <c r="J6" s="191"/>
      <c r="K6" s="191"/>
      <c r="L6" s="191"/>
      <c r="M6" s="191"/>
      <c r="N6" s="191"/>
      <c r="O6" s="192" t="s">
        <v>6</v>
      </c>
      <c r="P6" s="191"/>
      <c r="Q6" s="191"/>
      <c r="R6" s="191"/>
      <c r="S6" s="191"/>
      <c r="T6" s="191"/>
      <c r="U6" s="191"/>
      <c r="V6" s="191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3"/>
      <c r="CP6" s="194"/>
      <c r="CQ6" s="194"/>
      <c r="CR6" s="193"/>
      <c r="CS6" s="193"/>
      <c r="CZ6" s="192"/>
      <c r="DA6" s="192"/>
      <c r="DB6" s="192"/>
      <c r="DC6" s="192"/>
    </row>
    <row r="7" spans="1:107" ht="14.5" hidden="1" thickBot="1" x14ac:dyDescent="0.25">
      <c r="A7" s="7"/>
      <c r="B7" s="7"/>
      <c r="C7" s="7"/>
      <c r="D7" s="7"/>
      <c r="E7" s="7"/>
      <c r="F7" s="7"/>
      <c r="G7" s="7"/>
      <c r="H7" s="7"/>
      <c r="I7" s="8"/>
      <c r="J7" s="8"/>
      <c r="K7" s="8"/>
      <c r="L7" s="8"/>
      <c r="M7" s="8"/>
      <c r="N7" s="8"/>
      <c r="O7" s="16">
        <f>YEAR($D$5)</f>
        <v>1900</v>
      </c>
      <c r="P7" s="16">
        <f>YEAR($D$5+1)</f>
        <v>1900</v>
      </c>
      <c r="Q7" s="16">
        <f>YEAR($D$5+2)</f>
        <v>1900</v>
      </c>
      <c r="R7" s="16">
        <f>YEAR($D$5+3)</f>
        <v>1900</v>
      </c>
      <c r="S7" s="16">
        <f>YEAR($D$5+4)</f>
        <v>1900</v>
      </c>
      <c r="T7" s="16">
        <f>YEAR($D$5+5)</f>
        <v>1900</v>
      </c>
      <c r="U7" s="16">
        <f>YEAR($D$5+6)</f>
        <v>1900</v>
      </c>
      <c r="V7" s="16">
        <f>YEAR($D$5+7)</f>
        <v>1900</v>
      </c>
      <c r="W7" s="16">
        <f>YEAR($D$5+8)</f>
        <v>1900</v>
      </c>
      <c r="X7" s="16">
        <f>YEAR($D$5+9)</f>
        <v>1900</v>
      </c>
      <c r="Y7" s="16">
        <f>YEAR($D$5+10)</f>
        <v>1900</v>
      </c>
      <c r="Z7" s="16">
        <f>YEAR($D$5+11)</f>
        <v>1900</v>
      </c>
      <c r="AA7" s="16">
        <f>YEAR($D$5+12)</f>
        <v>1900</v>
      </c>
      <c r="AB7" s="16">
        <f>YEAR($D$5+13)</f>
        <v>1900</v>
      </c>
      <c r="AC7" s="16">
        <f>YEAR($D$5+14)</f>
        <v>1900</v>
      </c>
      <c r="AD7" s="16">
        <f>YEAR($D$5+15)</f>
        <v>1900</v>
      </c>
      <c r="AE7" s="16">
        <f>YEAR($D$5+16)</f>
        <v>1900</v>
      </c>
      <c r="AF7" s="16">
        <f>YEAR($D$5+17)</f>
        <v>1900</v>
      </c>
      <c r="AG7" s="16">
        <f>YEAR($D$5+18)</f>
        <v>1900</v>
      </c>
      <c r="AH7" s="16">
        <f>YEAR($D$5+19)</f>
        <v>1900</v>
      </c>
      <c r="AI7" s="16">
        <f>YEAR($D$5+20)</f>
        <v>1900</v>
      </c>
      <c r="AJ7" s="16">
        <f>YEAR($D$5+21)</f>
        <v>1900</v>
      </c>
      <c r="AK7" s="16">
        <f>YEAR($D$5+22)</f>
        <v>1900</v>
      </c>
      <c r="AL7" s="16">
        <f>YEAR($D$5+23)</f>
        <v>1900</v>
      </c>
      <c r="AM7" s="16">
        <f>YEAR($D$5+24)</f>
        <v>1900</v>
      </c>
      <c r="AN7" s="16">
        <f>YEAR($D$5+25)</f>
        <v>1900</v>
      </c>
      <c r="AO7" s="16">
        <f>YEAR($D$5+26)</f>
        <v>1900</v>
      </c>
      <c r="AP7" s="16">
        <f>YEAR($D$5+27)</f>
        <v>1900</v>
      </c>
      <c r="AQ7" s="16">
        <f>YEAR($D$5+28)</f>
        <v>1900</v>
      </c>
      <c r="AR7" s="16">
        <f t="shared" ref="AR7:BV7" si="0">YEAR($D$5+29)</f>
        <v>1900</v>
      </c>
      <c r="AS7" s="16">
        <f t="shared" si="0"/>
        <v>1900</v>
      </c>
      <c r="AT7" s="16">
        <f t="shared" si="0"/>
        <v>1900</v>
      </c>
      <c r="AU7" s="16">
        <f t="shared" si="0"/>
        <v>1900</v>
      </c>
      <c r="AV7" s="16">
        <f t="shared" si="0"/>
        <v>1900</v>
      </c>
      <c r="AW7" s="16">
        <f t="shared" si="0"/>
        <v>1900</v>
      </c>
      <c r="AX7" s="16">
        <f t="shared" si="0"/>
        <v>1900</v>
      </c>
      <c r="AY7" s="16">
        <f t="shared" si="0"/>
        <v>1900</v>
      </c>
      <c r="AZ7" s="16">
        <f t="shared" si="0"/>
        <v>1900</v>
      </c>
      <c r="BA7" s="16">
        <f t="shared" si="0"/>
        <v>1900</v>
      </c>
      <c r="BB7" s="16">
        <f t="shared" si="0"/>
        <v>1900</v>
      </c>
      <c r="BC7" s="16">
        <f t="shared" si="0"/>
        <v>1900</v>
      </c>
      <c r="BD7" s="16">
        <f t="shared" si="0"/>
        <v>1900</v>
      </c>
      <c r="BE7" s="16">
        <f t="shared" si="0"/>
        <v>1900</v>
      </c>
      <c r="BF7" s="16">
        <f t="shared" si="0"/>
        <v>1900</v>
      </c>
      <c r="BG7" s="16">
        <f t="shared" si="0"/>
        <v>1900</v>
      </c>
      <c r="BH7" s="16">
        <f t="shared" si="0"/>
        <v>1900</v>
      </c>
      <c r="BI7" s="16">
        <f t="shared" si="0"/>
        <v>1900</v>
      </c>
      <c r="BJ7" s="16">
        <f t="shared" si="0"/>
        <v>1900</v>
      </c>
      <c r="BK7" s="16">
        <f t="shared" si="0"/>
        <v>1900</v>
      </c>
      <c r="BL7" s="16">
        <f t="shared" si="0"/>
        <v>1900</v>
      </c>
      <c r="BM7" s="16">
        <f t="shared" si="0"/>
        <v>1900</v>
      </c>
      <c r="BN7" s="16">
        <f t="shared" si="0"/>
        <v>1900</v>
      </c>
      <c r="BO7" s="16">
        <f t="shared" si="0"/>
        <v>1900</v>
      </c>
      <c r="BP7" s="16">
        <f t="shared" si="0"/>
        <v>1900</v>
      </c>
      <c r="BQ7" s="16">
        <f t="shared" si="0"/>
        <v>1900</v>
      </c>
      <c r="BR7" s="16">
        <f t="shared" si="0"/>
        <v>1900</v>
      </c>
      <c r="BS7" s="16">
        <f t="shared" si="0"/>
        <v>1900</v>
      </c>
      <c r="BT7" s="16">
        <f t="shared" si="0"/>
        <v>1900</v>
      </c>
      <c r="BU7" s="16">
        <f t="shared" si="0"/>
        <v>1900</v>
      </c>
      <c r="BV7" s="16">
        <f t="shared" si="0"/>
        <v>1900</v>
      </c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18"/>
      <c r="CO7" s="31"/>
      <c r="CP7" s="36"/>
      <c r="CQ7" s="36"/>
      <c r="CR7" s="31"/>
      <c r="CS7" s="31"/>
      <c r="CW7" s="192"/>
      <c r="CX7" s="192"/>
      <c r="CY7" s="192"/>
      <c r="CZ7" s="192"/>
      <c r="DA7" s="192"/>
      <c r="DB7" s="192"/>
      <c r="DC7" s="192"/>
    </row>
    <row r="8" spans="1:107" s="15" customFormat="1" ht="13.5" hidden="1" thickBot="1" x14ac:dyDescent="0.25">
      <c r="A8" s="14"/>
      <c r="B8" s="14"/>
      <c r="C8" s="14"/>
      <c r="D8" s="14"/>
      <c r="E8" s="14"/>
      <c r="F8" s="14"/>
      <c r="G8" s="14"/>
      <c r="H8" s="14"/>
      <c r="I8" s="11"/>
      <c r="J8" s="11"/>
      <c r="K8" s="11"/>
      <c r="L8" s="11"/>
      <c r="M8" s="11"/>
      <c r="N8" s="11"/>
      <c r="O8" s="11">
        <f>MONTH($D$5)</f>
        <v>1</v>
      </c>
      <c r="P8" s="11">
        <f>MONTH($D$5+1)</f>
        <v>1</v>
      </c>
      <c r="Q8" s="11">
        <f>MONTH($D$5+2)</f>
        <v>1</v>
      </c>
      <c r="R8" s="11">
        <f>MONTH($D$5+3)</f>
        <v>1</v>
      </c>
      <c r="S8" s="11">
        <f>MONTH($D$5+4)</f>
        <v>1</v>
      </c>
      <c r="T8" s="11">
        <f>MONTH($D$5+5)</f>
        <v>1</v>
      </c>
      <c r="U8" s="11">
        <f>MONTH($D$5+6)</f>
        <v>1</v>
      </c>
      <c r="V8" s="11">
        <f>MONTH($D$5+7)</f>
        <v>1</v>
      </c>
      <c r="W8" s="11">
        <f>MONTH($D$5+8)</f>
        <v>1</v>
      </c>
      <c r="X8" s="11">
        <f>MONTH($D$5+9)</f>
        <v>1</v>
      </c>
      <c r="Y8" s="11">
        <f>MONTH($D$5+10)</f>
        <v>1</v>
      </c>
      <c r="Z8" s="11">
        <f>MONTH($D$5+11)</f>
        <v>1</v>
      </c>
      <c r="AA8" s="11">
        <f>MONTH($D$5+12)</f>
        <v>1</v>
      </c>
      <c r="AB8" s="11">
        <f>MONTH($D$5+13)</f>
        <v>1</v>
      </c>
      <c r="AC8" s="11">
        <f>MONTH($D$5+14)</f>
        <v>1</v>
      </c>
      <c r="AD8" s="11">
        <f>MONTH($D$5+15)</f>
        <v>1</v>
      </c>
      <c r="AE8" s="11">
        <f>MONTH($D$5+16)</f>
        <v>1</v>
      </c>
      <c r="AF8" s="11">
        <f>MONTH($D$5+17)</f>
        <v>1</v>
      </c>
      <c r="AG8" s="11">
        <f>MONTH($D$5+18)</f>
        <v>1</v>
      </c>
      <c r="AH8" s="11">
        <f>MONTH($D$5+19)</f>
        <v>1</v>
      </c>
      <c r="AI8" s="11">
        <f>MONTH($D$5+20)</f>
        <v>1</v>
      </c>
      <c r="AJ8" s="11">
        <f>MONTH($D$5+21)</f>
        <v>1</v>
      </c>
      <c r="AK8" s="11">
        <f>MONTH($D$5+22)</f>
        <v>1</v>
      </c>
      <c r="AL8" s="11">
        <f>MONTH($D$5+23)</f>
        <v>1</v>
      </c>
      <c r="AM8" s="11">
        <f>MONTH($D$5+24)</f>
        <v>1</v>
      </c>
      <c r="AN8" s="11">
        <f>MONTH($D$5+25)</f>
        <v>1</v>
      </c>
      <c r="AO8" s="11">
        <f>MONTH($D$5+26)</f>
        <v>1</v>
      </c>
      <c r="AP8" s="11">
        <f>MONTH($D$5+27)</f>
        <v>1</v>
      </c>
      <c r="AQ8" s="11">
        <f>MONTH($D$5+28)</f>
        <v>1</v>
      </c>
      <c r="AR8" s="11">
        <f>MONTH($D$5+29)</f>
        <v>1</v>
      </c>
      <c r="AS8" s="11">
        <f>MONTH($D$5+30)</f>
        <v>1</v>
      </c>
      <c r="AT8" s="11">
        <f>MONTH($D$5+31)</f>
        <v>1</v>
      </c>
      <c r="AU8" s="11">
        <f>MONTH($D$5+32)</f>
        <v>2</v>
      </c>
      <c r="AV8" s="11">
        <f>MONTH($D$5+33)</f>
        <v>2</v>
      </c>
      <c r="AW8" s="11">
        <f>MONTH($D$5+34)</f>
        <v>2</v>
      </c>
      <c r="AX8" s="11">
        <f>MONTH($D$5+35)</f>
        <v>2</v>
      </c>
      <c r="AY8" s="11">
        <f>MONTH($D$5+36)</f>
        <v>2</v>
      </c>
      <c r="AZ8" s="11">
        <f>MONTH($D$5+37)</f>
        <v>2</v>
      </c>
      <c r="BA8" s="11">
        <f>MONTH($D$5+38)</f>
        <v>2</v>
      </c>
      <c r="BB8" s="11">
        <f>MONTH($D$5+39)</f>
        <v>2</v>
      </c>
      <c r="BC8" s="11">
        <f>MONTH($D$5+40)</f>
        <v>2</v>
      </c>
      <c r="BD8" s="11">
        <f>MONTH($D$5+41)</f>
        <v>2</v>
      </c>
      <c r="BE8" s="11">
        <f>MONTH($D$5+42)</f>
        <v>2</v>
      </c>
      <c r="BF8" s="11">
        <f>MONTH($D$5+43)</f>
        <v>2</v>
      </c>
      <c r="BG8" s="11">
        <f>MONTH($D$5+44)</f>
        <v>2</v>
      </c>
      <c r="BH8" s="11">
        <f>MONTH($D$5+45)</f>
        <v>2</v>
      </c>
      <c r="BI8" s="11">
        <f>MONTH($D$5+46)</f>
        <v>2</v>
      </c>
      <c r="BJ8" s="11">
        <f>MONTH($D$5+47)</f>
        <v>2</v>
      </c>
      <c r="BK8" s="11">
        <f>MONTH($D$5+48)</f>
        <v>2</v>
      </c>
      <c r="BL8" s="11">
        <f>MONTH($D$5+49)</f>
        <v>2</v>
      </c>
      <c r="BM8" s="11">
        <f>MONTH($D$5+50)</f>
        <v>2</v>
      </c>
      <c r="BN8" s="11">
        <f>MONTH($D$5+51)</f>
        <v>2</v>
      </c>
      <c r="BO8" s="11">
        <f>MONTH($D$5+52)</f>
        <v>2</v>
      </c>
      <c r="BP8" s="11">
        <f>MONTH($D$5+53)</f>
        <v>2</v>
      </c>
      <c r="BQ8" s="11">
        <f>MONTH($D$5+54)</f>
        <v>2</v>
      </c>
      <c r="BR8" s="11">
        <f>MONTH($D$5+55)</f>
        <v>2</v>
      </c>
      <c r="BS8" s="11">
        <f>MONTH($D$5+56)</f>
        <v>2</v>
      </c>
      <c r="BT8" s="11">
        <f>MONTH($D$5+57)</f>
        <v>2</v>
      </c>
      <c r="BU8" s="11">
        <f>MONTH($D$5+58)</f>
        <v>2</v>
      </c>
      <c r="BV8" s="11">
        <f>MONTH($D$5+59)</f>
        <v>2</v>
      </c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9"/>
      <c r="CO8" s="32"/>
      <c r="CP8" s="37"/>
      <c r="CQ8" s="37"/>
      <c r="CR8" s="32"/>
      <c r="CS8" s="32"/>
      <c r="CV8" s="211"/>
      <c r="CW8" s="192"/>
      <c r="CX8" s="192"/>
      <c r="CY8" s="192"/>
      <c r="CZ8" s="212"/>
      <c r="DA8" s="212"/>
      <c r="DB8" s="212"/>
      <c r="DC8" s="212"/>
    </row>
    <row r="9" spans="1:107" s="15" customFormat="1" ht="10" hidden="1" thickBot="1" x14ac:dyDescent="0.25">
      <c r="A9" s="14"/>
      <c r="B9" s="14"/>
      <c r="C9" s="14"/>
      <c r="D9" s="14"/>
      <c r="E9" s="14"/>
      <c r="F9" s="14"/>
      <c r="G9" s="14"/>
      <c r="H9" s="14"/>
      <c r="I9" s="11"/>
      <c r="J9" s="11"/>
      <c r="K9" s="11"/>
      <c r="L9" s="11"/>
      <c r="M9" s="11"/>
      <c r="N9" s="11"/>
      <c r="O9" s="17" t="e">
        <f>DATE(O7,O8,O11)</f>
        <v>#VALUE!</v>
      </c>
      <c r="P9" s="17" t="e">
        <f t="shared" ref="P9:AR9" si="1">DATE(P7,P8,P11)</f>
        <v>#VALUE!</v>
      </c>
      <c r="Q9" s="17" t="e">
        <f t="shared" si="1"/>
        <v>#VALUE!</v>
      </c>
      <c r="R9" s="17" t="e">
        <f t="shared" si="1"/>
        <v>#VALUE!</v>
      </c>
      <c r="S9" s="17" t="e">
        <f t="shared" si="1"/>
        <v>#VALUE!</v>
      </c>
      <c r="T9" s="17" t="e">
        <f t="shared" si="1"/>
        <v>#VALUE!</v>
      </c>
      <c r="U9" s="17" t="e">
        <f t="shared" si="1"/>
        <v>#VALUE!</v>
      </c>
      <c r="V9" s="17" t="e">
        <f t="shared" si="1"/>
        <v>#VALUE!</v>
      </c>
      <c r="W9" s="17" t="e">
        <f t="shared" si="1"/>
        <v>#VALUE!</v>
      </c>
      <c r="X9" s="17" t="e">
        <f t="shared" si="1"/>
        <v>#VALUE!</v>
      </c>
      <c r="Y9" s="17" t="e">
        <f t="shared" si="1"/>
        <v>#VALUE!</v>
      </c>
      <c r="Z9" s="17" t="e">
        <f t="shared" si="1"/>
        <v>#VALUE!</v>
      </c>
      <c r="AA9" s="17" t="e">
        <f t="shared" si="1"/>
        <v>#VALUE!</v>
      </c>
      <c r="AB9" s="17" t="e">
        <f t="shared" si="1"/>
        <v>#VALUE!</v>
      </c>
      <c r="AC9" s="17" t="e">
        <f t="shared" si="1"/>
        <v>#VALUE!</v>
      </c>
      <c r="AD9" s="17" t="e">
        <f t="shared" si="1"/>
        <v>#VALUE!</v>
      </c>
      <c r="AE9" s="17" t="e">
        <f t="shared" si="1"/>
        <v>#VALUE!</v>
      </c>
      <c r="AF9" s="17" t="e">
        <f t="shared" si="1"/>
        <v>#VALUE!</v>
      </c>
      <c r="AG9" s="17" t="e">
        <f t="shared" si="1"/>
        <v>#VALUE!</v>
      </c>
      <c r="AH9" s="17" t="e">
        <f t="shared" si="1"/>
        <v>#VALUE!</v>
      </c>
      <c r="AI9" s="17" t="e">
        <f t="shared" si="1"/>
        <v>#VALUE!</v>
      </c>
      <c r="AJ9" s="17" t="e">
        <f t="shared" si="1"/>
        <v>#VALUE!</v>
      </c>
      <c r="AK9" s="17" t="e">
        <f t="shared" si="1"/>
        <v>#VALUE!</v>
      </c>
      <c r="AL9" s="17" t="e">
        <f t="shared" si="1"/>
        <v>#VALUE!</v>
      </c>
      <c r="AM9" s="17" t="e">
        <f t="shared" si="1"/>
        <v>#VALUE!</v>
      </c>
      <c r="AN9" s="17" t="e">
        <f t="shared" si="1"/>
        <v>#VALUE!</v>
      </c>
      <c r="AO9" s="17" t="e">
        <f t="shared" si="1"/>
        <v>#VALUE!</v>
      </c>
      <c r="AP9" s="17" t="e">
        <f t="shared" si="1"/>
        <v>#VALUE!</v>
      </c>
      <c r="AQ9" s="17" t="e">
        <f t="shared" si="1"/>
        <v>#VALUE!</v>
      </c>
      <c r="AR9" s="17" t="e">
        <f t="shared" si="1"/>
        <v>#VALUE!</v>
      </c>
      <c r="AS9" s="17" t="e">
        <f t="shared" ref="AS9:BV9" si="2">DATE(AS7,AS8,AS11)</f>
        <v>#VALUE!</v>
      </c>
      <c r="AT9" s="17" t="e">
        <f t="shared" si="2"/>
        <v>#VALUE!</v>
      </c>
      <c r="AU9" s="17" t="e">
        <f t="shared" si="2"/>
        <v>#VALUE!</v>
      </c>
      <c r="AV9" s="17" t="e">
        <f t="shared" si="2"/>
        <v>#VALUE!</v>
      </c>
      <c r="AW9" s="17" t="e">
        <f t="shared" si="2"/>
        <v>#VALUE!</v>
      </c>
      <c r="AX9" s="17" t="e">
        <f t="shared" si="2"/>
        <v>#VALUE!</v>
      </c>
      <c r="AY9" s="17" t="e">
        <f t="shared" si="2"/>
        <v>#VALUE!</v>
      </c>
      <c r="AZ9" s="17" t="e">
        <f t="shared" si="2"/>
        <v>#VALUE!</v>
      </c>
      <c r="BA9" s="17" t="e">
        <f t="shared" si="2"/>
        <v>#VALUE!</v>
      </c>
      <c r="BB9" s="17" t="e">
        <f t="shared" si="2"/>
        <v>#VALUE!</v>
      </c>
      <c r="BC9" s="17" t="e">
        <f t="shared" si="2"/>
        <v>#VALUE!</v>
      </c>
      <c r="BD9" s="17" t="e">
        <f t="shared" si="2"/>
        <v>#VALUE!</v>
      </c>
      <c r="BE9" s="17" t="e">
        <f t="shared" si="2"/>
        <v>#VALUE!</v>
      </c>
      <c r="BF9" s="17" t="e">
        <f t="shared" si="2"/>
        <v>#VALUE!</v>
      </c>
      <c r="BG9" s="17" t="e">
        <f t="shared" si="2"/>
        <v>#VALUE!</v>
      </c>
      <c r="BH9" s="17" t="e">
        <f t="shared" si="2"/>
        <v>#VALUE!</v>
      </c>
      <c r="BI9" s="17" t="e">
        <f t="shared" si="2"/>
        <v>#VALUE!</v>
      </c>
      <c r="BJ9" s="17" t="e">
        <f t="shared" si="2"/>
        <v>#VALUE!</v>
      </c>
      <c r="BK9" s="17" t="e">
        <f t="shared" si="2"/>
        <v>#VALUE!</v>
      </c>
      <c r="BL9" s="17" t="e">
        <f t="shared" si="2"/>
        <v>#VALUE!</v>
      </c>
      <c r="BM9" s="17" t="e">
        <f t="shared" si="2"/>
        <v>#VALUE!</v>
      </c>
      <c r="BN9" s="17" t="e">
        <f t="shared" si="2"/>
        <v>#VALUE!</v>
      </c>
      <c r="BO9" s="17" t="e">
        <f t="shared" si="2"/>
        <v>#VALUE!</v>
      </c>
      <c r="BP9" s="17" t="e">
        <f t="shared" si="2"/>
        <v>#VALUE!</v>
      </c>
      <c r="BQ9" s="17" t="e">
        <f t="shared" si="2"/>
        <v>#VALUE!</v>
      </c>
      <c r="BR9" s="17" t="e">
        <f t="shared" si="2"/>
        <v>#VALUE!</v>
      </c>
      <c r="BS9" s="17" t="e">
        <f t="shared" si="2"/>
        <v>#VALUE!</v>
      </c>
      <c r="BT9" s="17" t="e">
        <f t="shared" si="2"/>
        <v>#VALUE!</v>
      </c>
      <c r="BU9" s="17" t="e">
        <f t="shared" si="2"/>
        <v>#VALUE!</v>
      </c>
      <c r="BV9" s="17" t="e">
        <f t="shared" si="2"/>
        <v>#VALUE!</v>
      </c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9"/>
      <c r="CO9" s="32"/>
      <c r="CP9" s="37"/>
      <c r="CQ9" s="37"/>
      <c r="CR9" s="32"/>
      <c r="CS9" s="32"/>
      <c r="CV9" s="211"/>
      <c r="CW9" s="212"/>
      <c r="CX9" s="212"/>
      <c r="CY9" s="212"/>
      <c r="CZ9" s="212"/>
      <c r="DA9" s="212"/>
      <c r="DB9" s="212"/>
      <c r="DC9" s="212"/>
    </row>
    <row r="10" spans="1:107" ht="14.15" customHeight="1" x14ac:dyDescent="0.2">
      <c r="A10" s="278" t="s">
        <v>1</v>
      </c>
      <c r="B10" s="293" t="s">
        <v>31</v>
      </c>
      <c r="C10" s="294"/>
      <c r="D10" s="287" t="s">
        <v>32</v>
      </c>
      <c r="E10" s="288"/>
      <c r="F10" s="284" t="s">
        <v>16</v>
      </c>
      <c r="G10" s="315"/>
      <c r="H10" s="316"/>
      <c r="I10" s="281" t="s">
        <v>0</v>
      </c>
      <c r="J10" s="284" t="s">
        <v>4</v>
      </c>
      <c r="K10" s="337" t="s">
        <v>20</v>
      </c>
      <c r="L10" s="338"/>
      <c r="M10" s="281" t="s">
        <v>65</v>
      </c>
      <c r="N10" s="334" t="s">
        <v>36</v>
      </c>
      <c r="O10" s="214" t="str">
        <f>IF(D5="",""," "&amp;MONTH(D5)&amp;"月")</f>
        <v/>
      </c>
      <c r="P10" s="215" t="str">
        <f>IF($D$5="","",IF(P11=1," "&amp;P8&amp;"月",""))</f>
        <v/>
      </c>
      <c r="Q10" s="215" t="str">
        <f t="shared" ref="Q10:BV10" si="3">IF($D$5="","",IF(Q11=1," "&amp;Q8&amp;"月",""))</f>
        <v/>
      </c>
      <c r="R10" s="215" t="str">
        <f t="shared" si="3"/>
        <v/>
      </c>
      <c r="S10" s="215" t="str">
        <f t="shared" si="3"/>
        <v/>
      </c>
      <c r="T10" s="215" t="str">
        <f t="shared" si="3"/>
        <v/>
      </c>
      <c r="U10" s="215" t="str">
        <f t="shared" si="3"/>
        <v/>
      </c>
      <c r="V10" s="215" t="str">
        <f t="shared" si="3"/>
        <v/>
      </c>
      <c r="W10" s="215" t="str">
        <f t="shared" si="3"/>
        <v/>
      </c>
      <c r="X10" s="215" t="str">
        <f t="shared" si="3"/>
        <v/>
      </c>
      <c r="Y10" s="215" t="str">
        <f t="shared" si="3"/>
        <v/>
      </c>
      <c r="Z10" s="215" t="str">
        <f t="shared" si="3"/>
        <v/>
      </c>
      <c r="AA10" s="215" t="str">
        <f t="shared" si="3"/>
        <v/>
      </c>
      <c r="AB10" s="215" t="str">
        <f t="shared" si="3"/>
        <v/>
      </c>
      <c r="AC10" s="215" t="str">
        <f t="shared" si="3"/>
        <v/>
      </c>
      <c r="AD10" s="215" t="str">
        <f t="shared" si="3"/>
        <v/>
      </c>
      <c r="AE10" s="215" t="str">
        <f t="shared" si="3"/>
        <v/>
      </c>
      <c r="AF10" s="215" t="str">
        <f t="shared" si="3"/>
        <v/>
      </c>
      <c r="AG10" s="215" t="str">
        <f t="shared" si="3"/>
        <v/>
      </c>
      <c r="AH10" s="215" t="str">
        <f t="shared" si="3"/>
        <v/>
      </c>
      <c r="AI10" s="215" t="str">
        <f t="shared" si="3"/>
        <v/>
      </c>
      <c r="AJ10" s="215" t="str">
        <f t="shared" si="3"/>
        <v/>
      </c>
      <c r="AK10" s="215" t="str">
        <f t="shared" si="3"/>
        <v/>
      </c>
      <c r="AL10" s="215" t="str">
        <f t="shared" si="3"/>
        <v/>
      </c>
      <c r="AM10" s="215" t="str">
        <f t="shared" si="3"/>
        <v/>
      </c>
      <c r="AN10" s="215" t="str">
        <f t="shared" si="3"/>
        <v/>
      </c>
      <c r="AO10" s="215" t="str">
        <f t="shared" si="3"/>
        <v/>
      </c>
      <c r="AP10" s="215" t="str">
        <f t="shared" si="3"/>
        <v/>
      </c>
      <c r="AQ10" s="215" t="str">
        <f t="shared" si="3"/>
        <v/>
      </c>
      <c r="AR10" s="215" t="str">
        <f t="shared" si="3"/>
        <v/>
      </c>
      <c r="AS10" s="215" t="str">
        <f t="shared" si="3"/>
        <v/>
      </c>
      <c r="AT10" s="215" t="str">
        <f t="shared" si="3"/>
        <v/>
      </c>
      <c r="AU10" s="215" t="str">
        <f t="shared" si="3"/>
        <v/>
      </c>
      <c r="AV10" s="215" t="str">
        <f t="shared" si="3"/>
        <v/>
      </c>
      <c r="AW10" s="215" t="str">
        <f t="shared" si="3"/>
        <v/>
      </c>
      <c r="AX10" s="215" t="str">
        <f t="shared" si="3"/>
        <v/>
      </c>
      <c r="AY10" s="215" t="str">
        <f t="shared" si="3"/>
        <v/>
      </c>
      <c r="AZ10" s="215" t="str">
        <f t="shared" si="3"/>
        <v/>
      </c>
      <c r="BA10" s="215" t="str">
        <f t="shared" si="3"/>
        <v/>
      </c>
      <c r="BB10" s="215" t="str">
        <f t="shared" si="3"/>
        <v/>
      </c>
      <c r="BC10" s="215" t="str">
        <f t="shared" si="3"/>
        <v/>
      </c>
      <c r="BD10" s="215" t="str">
        <f t="shared" si="3"/>
        <v/>
      </c>
      <c r="BE10" s="215" t="str">
        <f t="shared" si="3"/>
        <v/>
      </c>
      <c r="BF10" s="215" t="str">
        <f t="shared" si="3"/>
        <v/>
      </c>
      <c r="BG10" s="215" t="str">
        <f t="shared" si="3"/>
        <v/>
      </c>
      <c r="BH10" s="215" t="str">
        <f t="shared" si="3"/>
        <v/>
      </c>
      <c r="BI10" s="215" t="str">
        <f t="shared" si="3"/>
        <v/>
      </c>
      <c r="BJ10" s="215" t="str">
        <f t="shared" si="3"/>
        <v/>
      </c>
      <c r="BK10" s="215" t="str">
        <f t="shared" si="3"/>
        <v/>
      </c>
      <c r="BL10" s="215" t="str">
        <f t="shared" si="3"/>
        <v/>
      </c>
      <c r="BM10" s="215" t="str">
        <f t="shared" si="3"/>
        <v/>
      </c>
      <c r="BN10" s="215" t="str">
        <f t="shared" si="3"/>
        <v/>
      </c>
      <c r="BO10" s="215" t="str">
        <f t="shared" si="3"/>
        <v/>
      </c>
      <c r="BP10" s="215" t="str">
        <f t="shared" si="3"/>
        <v/>
      </c>
      <c r="BQ10" s="215" t="str">
        <f t="shared" si="3"/>
        <v/>
      </c>
      <c r="BR10" s="215" t="str">
        <f t="shared" si="3"/>
        <v/>
      </c>
      <c r="BS10" s="215" t="str">
        <f t="shared" si="3"/>
        <v/>
      </c>
      <c r="BT10" s="215" t="str">
        <f t="shared" si="3"/>
        <v/>
      </c>
      <c r="BU10" s="215" t="str">
        <f t="shared" si="3"/>
        <v/>
      </c>
      <c r="BV10" s="215" t="str">
        <f t="shared" si="3"/>
        <v/>
      </c>
      <c r="BW10" s="308" t="s">
        <v>37</v>
      </c>
      <c r="BX10" s="341" t="s">
        <v>21</v>
      </c>
      <c r="BY10" s="341"/>
      <c r="BZ10" s="341"/>
      <c r="CA10" s="308" t="s">
        <v>38</v>
      </c>
      <c r="CB10" s="324" t="s">
        <v>9</v>
      </c>
      <c r="CC10" s="325"/>
      <c r="CD10" s="325"/>
      <c r="CE10" s="325"/>
      <c r="CF10" s="325"/>
      <c r="CG10" s="325"/>
      <c r="CH10" s="325"/>
      <c r="CI10" s="325"/>
      <c r="CJ10" s="325"/>
      <c r="CK10" s="325"/>
      <c r="CL10" s="325"/>
      <c r="CM10" s="326"/>
      <c r="CN10" s="20"/>
      <c r="CO10" s="33"/>
      <c r="CP10" s="38"/>
      <c r="CQ10" s="38"/>
      <c r="CR10" s="33"/>
      <c r="CS10" s="33"/>
      <c r="CT10" s="5"/>
      <c r="CU10" s="5"/>
      <c r="CW10" s="183" t="str">
        <f>IF(C3&lt;&gt;"新型コロナウイルス感染症","入力内容から発生人数を算出しています。WEB報告の参考としてください。","")</f>
        <v>入力内容から発生人数を算出しています。WEB報告の参考としてください。</v>
      </c>
      <c r="DA10" s="187"/>
    </row>
    <row r="11" spans="1:107" ht="14.15" customHeight="1" x14ac:dyDescent="0.2">
      <c r="A11" s="279"/>
      <c r="B11" s="295"/>
      <c r="C11" s="296"/>
      <c r="D11" s="289"/>
      <c r="E11" s="290"/>
      <c r="F11" s="285"/>
      <c r="G11" s="317"/>
      <c r="H11" s="318"/>
      <c r="I11" s="282"/>
      <c r="J11" s="285"/>
      <c r="K11" s="304" t="s">
        <v>5</v>
      </c>
      <c r="L11" s="339" t="s">
        <v>19</v>
      </c>
      <c r="M11" s="282"/>
      <c r="N11" s="335"/>
      <c r="O11" s="216" t="str">
        <f>IF(D5="","",DAY($D$5))</f>
        <v/>
      </c>
      <c r="P11" s="217" t="str">
        <f>IF(D5="","",DAY($D$5+1))</f>
        <v/>
      </c>
      <c r="Q11" s="217" t="str">
        <f>IF(D5="","",DAY($D$5+2))</f>
        <v/>
      </c>
      <c r="R11" s="217" t="str">
        <f>IF(D5="","",DAY($D$5+3))</f>
        <v/>
      </c>
      <c r="S11" s="217" t="str">
        <f>IF(D5="","",DAY($D$5+4))</f>
        <v/>
      </c>
      <c r="T11" s="217" t="str">
        <f>IF(D5="","",DAY($D$5+5))</f>
        <v/>
      </c>
      <c r="U11" s="217" t="str">
        <f>IF(D5="","",DAY($D$5+6))</f>
        <v/>
      </c>
      <c r="V11" s="217" t="str">
        <f>IF(D5="","",DAY($D$5+7))</f>
        <v/>
      </c>
      <c r="W11" s="217" t="str">
        <f>IF(D5="","",DAY($D$5+8))</f>
        <v/>
      </c>
      <c r="X11" s="217" t="str">
        <f>IF(D5="","",DAY($D$5+9))</f>
        <v/>
      </c>
      <c r="Y11" s="217" t="str">
        <f>IF(D5="","",DAY($D$5+10))</f>
        <v/>
      </c>
      <c r="Z11" s="217" t="str">
        <f>IF(D5="","",DAY($D$5+11))</f>
        <v/>
      </c>
      <c r="AA11" s="217" t="str">
        <f>IF(D5="","",DAY($D$5+12))</f>
        <v/>
      </c>
      <c r="AB11" s="217" t="str">
        <f>IF(D5="","",DAY($D$5+13))</f>
        <v/>
      </c>
      <c r="AC11" s="217" t="str">
        <f>IF(D5="","",DAY($D$5+14))</f>
        <v/>
      </c>
      <c r="AD11" s="217" t="str">
        <f>IF(D5="","",DAY($D$5+15))</f>
        <v/>
      </c>
      <c r="AE11" s="217" t="str">
        <f>IF(D5="","",DAY($D$5+16))</f>
        <v/>
      </c>
      <c r="AF11" s="217" t="str">
        <f>IF(D5="","",DAY($D$5+17))</f>
        <v/>
      </c>
      <c r="AG11" s="217" t="str">
        <f>IF(D5="","",DAY($D$5+18))</f>
        <v/>
      </c>
      <c r="AH11" s="217" t="str">
        <f>IF(D5="","",DAY($D$5+19))</f>
        <v/>
      </c>
      <c r="AI11" s="217" t="str">
        <f>IF(D5="","",DAY($D$5+20))</f>
        <v/>
      </c>
      <c r="AJ11" s="217" t="str">
        <f>IF(D5="","",DAY($D$5+21))</f>
        <v/>
      </c>
      <c r="AK11" s="217" t="str">
        <f>IF(D5="","",DAY($D$5+22))</f>
        <v/>
      </c>
      <c r="AL11" s="217" t="str">
        <f>IF(D5="","",DAY($D$5+23))</f>
        <v/>
      </c>
      <c r="AM11" s="217" t="str">
        <f>IF(D5="","",DAY($D$5+24))</f>
        <v/>
      </c>
      <c r="AN11" s="217" t="str">
        <f>IF(D5="","",DAY($D$5+25))</f>
        <v/>
      </c>
      <c r="AO11" s="217" t="str">
        <f>IF(D5="","",DAY($D$5+26))</f>
        <v/>
      </c>
      <c r="AP11" s="217" t="str">
        <f>IF(D5="","",DAY($D$5+27))</f>
        <v/>
      </c>
      <c r="AQ11" s="217" t="str">
        <f>IF(D5="","",DAY($D$5+28))</f>
        <v/>
      </c>
      <c r="AR11" s="217" t="str">
        <f>IF(D5="","",DAY($D$5+29))</f>
        <v/>
      </c>
      <c r="AS11" s="217" t="str">
        <f>IF(D5="","",DAY($D$5+30))</f>
        <v/>
      </c>
      <c r="AT11" s="217" t="str">
        <f>IF(D5="","",DAY($D$5+31))</f>
        <v/>
      </c>
      <c r="AU11" s="217" t="str">
        <f>IF(D5="","",DAY($D$5+32))</f>
        <v/>
      </c>
      <c r="AV11" s="217" t="str">
        <f>IF(D5="","",DAY($D$5+33))</f>
        <v/>
      </c>
      <c r="AW11" s="217" t="str">
        <f>IF(D5="","",DAY($D$5+34))</f>
        <v/>
      </c>
      <c r="AX11" s="217" t="str">
        <f>IF(D5="","",DAY($D$5+35))</f>
        <v/>
      </c>
      <c r="AY11" s="217" t="str">
        <f>IF(D5="","",DAY($D$5+36))</f>
        <v/>
      </c>
      <c r="AZ11" s="217" t="str">
        <f>IF(D5="","",DAY($D$5+37))</f>
        <v/>
      </c>
      <c r="BA11" s="217" t="str">
        <f>IF(D5="","",DAY($D$5+38))</f>
        <v/>
      </c>
      <c r="BB11" s="217" t="str">
        <f>IF(D5="","",DAY($D$5+39))</f>
        <v/>
      </c>
      <c r="BC11" s="217" t="str">
        <f>IF(D5="","",DAY($D$5+40))</f>
        <v/>
      </c>
      <c r="BD11" s="217" t="str">
        <f>IF(D5="","",DAY($D$5+41))</f>
        <v/>
      </c>
      <c r="BE11" s="217" t="str">
        <f>IF(D5="","",DAY($D$5+42))</f>
        <v/>
      </c>
      <c r="BF11" s="217" t="str">
        <f>IF(D5="","",DAY($D$5+43))</f>
        <v/>
      </c>
      <c r="BG11" s="217" t="str">
        <f>IF(D5="","",DAY($D$5+44))</f>
        <v/>
      </c>
      <c r="BH11" s="217" t="str">
        <f>IF(D5="","",DAY($D$5+45))</f>
        <v/>
      </c>
      <c r="BI11" s="217" t="str">
        <f>IF(D5="","",DAY($D$5+46))</f>
        <v/>
      </c>
      <c r="BJ11" s="217" t="str">
        <f>IF(D5="","",DAY($D$5+47))</f>
        <v/>
      </c>
      <c r="BK11" s="217" t="str">
        <f>IF(D5="","",DAY($D$5+48))</f>
        <v/>
      </c>
      <c r="BL11" s="217" t="str">
        <f>IF(D5="","",DAY($D$5+49))</f>
        <v/>
      </c>
      <c r="BM11" s="217" t="str">
        <f>IF(D5="","",DAY($D$5+50))</f>
        <v/>
      </c>
      <c r="BN11" s="217" t="str">
        <f>IF(D5="","",DAY($D$5+51))</f>
        <v/>
      </c>
      <c r="BO11" s="217" t="str">
        <f>IF(D5="","",DAY($D$5+52))</f>
        <v/>
      </c>
      <c r="BP11" s="217" t="str">
        <f>IF(D5="","",DAY($D$5+53))</f>
        <v/>
      </c>
      <c r="BQ11" s="217" t="str">
        <f>IF(D5="","",DAY($D$5+54))</f>
        <v/>
      </c>
      <c r="BR11" s="217" t="str">
        <f>IF(D5="","",DAY($D$5+55))</f>
        <v/>
      </c>
      <c r="BS11" s="217" t="str">
        <f>IF(D5="","",DAY($D$5+56))</f>
        <v/>
      </c>
      <c r="BT11" s="217" t="str">
        <f>IF(D5="","",DAY($D$5+57))</f>
        <v/>
      </c>
      <c r="BU11" s="217" t="str">
        <f>IF(D5="","",DAY($D$5+58))</f>
        <v/>
      </c>
      <c r="BV11" s="218" t="str">
        <f>IF(D5="","",DAY($D$5+59))</f>
        <v/>
      </c>
      <c r="BW11" s="309"/>
      <c r="BX11" s="342"/>
      <c r="BY11" s="342"/>
      <c r="BZ11" s="342"/>
      <c r="CA11" s="309"/>
      <c r="CB11" s="327"/>
      <c r="CC11" s="328"/>
      <c r="CD11" s="328"/>
      <c r="CE11" s="328"/>
      <c r="CF11" s="328"/>
      <c r="CG11" s="328"/>
      <c r="CH11" s="328"/>
      <c r="CI11" s="328"/>
      <c r="CJ11" s="328"/>
      <c r="CK11" s="328"/>
      <c r="CL11" s="328"/>
      <c r="CM11" s="329"/>
      <c r="CN11" s="20"/>
      <c r="CO11" s="33"/>
      <c r="CP11" s="38"/>
      <c r="CQ11" s="38"/>
      <c r="CR11" s="33"/>
      <c r="CS11" s="33"/>
      <c r="CT11" s="5"/>
      <c r="CU11" s="5"/>
      <c r="CW11" s="183" t="str">
        <f>IF(C3&lt;&gt;"新型コロナウイルス感染症","○ユニット・フロア別の有症状者数（累計）","")</f>
        <v>○ユニット・フロア別の有症状者数（累計）</v>
      </c>
      <c r="DA11" s="269" t="str">
        <f>IF(C3&lt;&gt;"新型コロナウイルス感染症","○有症状者数（現時点）、入院者数、死亡者数","")</f>
        <v>○有症状者数（現時点）、入院者数、死亡者数</v>
      </c>
      <c r="DB11" s="269"/>
      <c r="DC11" s="270"/>
    </row>
    <row r="12" spans="1:107" ht="14.15" customHeight="1" thickBot="1" x14ac:dyDescent="0.25">
      <c r="A12" s="280"/>
      <c r="B12" s="297"/>
      <c r="C12" s="298"/>
      <c r="D12" s="291"/>
      <c r="E12" s="292"/>
      <c r="F12" s="286"/>
      <c r="G12" s="319"/>
      <c r="H12" s="320"/>
      <c r="I12" s="283"/>
      <c r="J12" s="286"/>
      <c r="K12" s="286"/>
      <c r="L12" s="340"/>
      <c r="M12" s="283"/>
      <c r="N12" s="336"/>
      <c r="O12" s="219" t="str">
        <f>IFERROR(TEXT(O9,"aaa"),"")</f>
        <v/>
      </c>
      <c r="P12" s="220" t="str">
        <f>IFERROR(TEXT(P9,"aaa"),"")</f>
        <v/>
      </c>
      <c r="Q12" s="220" t="str">
        <f t="shared" ref="Q12:BV12" si="4">IFERROR(TEXT(Q9,"aaa"),"")</f>
        <v/>
      </c>
      <c r="R12" s="220" t="str">
        <f t="shared" si="4"/>
        <v/>
      </c>
      <c r="S12" s="220" t="str">
        <f t="shared" si="4"/>
        <v/>
      </c>
      <c r="T12" s="220" t="str">
        <f t="shared" si="4"/>
        <v/>
      </c>
      <c r="U12" s="220" t="str">
        <f t="shared" si="4"/>
        <v/>
      </c>
      <c r="V12" s="220" t="str">
        <f t="shared" si="4"/>
        <v/>
      </c>
      <c r="W12" s="220" t="str">
        <f t="shared" si="4"/>
        <v/>
      </c>
      <c r="X12" s="220" t="str">
        <f t="shared" si="4"/>
        <v/>
      </c>
      <c r="Y12" s="220" t="str">
        <f t="shared" si="4"/>
        <v/>
      </c>
      <c r="Z12" s="220" t="str">
        <f t="shared" si="4"/>
        <v/>
      </c>
      <c r="AA12" s="220" t="str">
        <f t="shared" si="4"/>
        <v/>
      </c>
      <c r="AB12" s="220" t="str">
        <f t="shared" si="4"/>
        <v/>
      </c>
      <c r="AC12" s="220" t="str">
        <f t="shared" si="4"/>
        <v/>
      </c>
      <c r="AD12" s="220" t="str">
        <f t="shared" si="4"/>
        <v/>
      </c>
      <c r="AE12" s="220" t="str">
        <f t="shared" si="4"/>
        <v/>
      </c>
      <c r="AF12" s="220" t="str">
        <f t="shared" si="4"/>
        <v/>
      </c>
      <c r="AG12" s="220" t="str">
        <f t="shared" si="4"/>
        <v/>
      </c>
      <c r="AH12" s="220" t="str">
        <f t="shared" si="4"/>
        <v/>
      </c>
      <c r="AI12" s="220" t="str">
        <f t="shared" si="4"/>
        <v/>
      </c>
      <c r="AJ12" s="220" t="str">
        <f t="shared" si="4"/>
        <v/>
      </c>
      <c r="AK12" s="220" t="str">
        <f t="shared" si="4"/>
        <v/>
      </c>
      <c r="AL12" s="220" t="str">
        <f t="shared" si="4"/>
        <v/>
      </c>
      <c r="AM12" s="220" t="str">
        <f t="shared" si="4"/>
        <v/>
      </c>
      <c r="AN12" s="220" t="str">
        <f t="shared" si="4"/>
        <v/>
      </c>
      <c r="AO12" s="220" t="str">
        <f t="shared" si="4"/>
        <v/>
      </c>
      <c r="AP12" s="220" t="str">
        <f t="shared" si="4"/>
        <v/>
      </c>
      <c r="AQ12" s="220" t="str">
        <f t="shared" si="4"/>
        <v/>
      </c>
      <c r="AR12" s="220" t="str">
        <f t="shared" si="4"/>
        <v/>
      </c>
      <c r="AS12" s="220" t="str">
        <f t="shared" si="4"/>
        <v/>
      </c>
      <c r="AT12" s="220" t="str">
        <f t="shared" si="4"/>
        <v/>
      </c>
      <c r="AU12" s="220" t="str">
        <f t="shared" si="4"/>
        <v/>
      </c>
      <c r="AV12" s="220" t="str">
        <f t="shared" si="4"/>
        <v/>
      </c>
      <c r="AW12" s="220" t="str">
        <f t="shared" si="4"/>
        <v/>
      </c>
      <c r="AX12" s="220" t="str">
        <f t="shared" si="4"/>
        <v/>
      </c>
      <c r="AY12" s="220" t="str">
        <f t="shared" si="4"/>
        <v/>
      </c>
      <c r="AZ12" s="220" t="str">
        <f t="shared" si="4"/>
        <v/>
      </c>
      <c r="BA12" s="220" t="str">
        <f t="shared" si="4"/>
        <v/>
      </c>
      <c r="BB12" s="220" t="str">
        <f t="shared" si="4"/>
        <v/>
      </c>
      <c r="BC12" s="220" t="str">
        <f t="shared" si="4"/>
        <v/>
      </c>
      <c r="BD12" s="220" t="str">
        <f t="shared" si="4"/>
        <v/>
      </c>
      <c r="BE12" s="220" t="str">
        <f t="shared" si="4"/>
        <v/>
      </c>
      <c r="BF12" s="220" t="str">
        <f t="shared" si="4"/>
        <v/>
      </c>
      <c r="BG12" s="220" t="str">
        <f t="shared" si="4"/>
        <v/>
      </c>
      <c r="BH12" s="220" t="str">
        <f t="shared" si="4"/>
        <v/>
      </c>
      <c r="BI12" s="220" t="str">
        <f t="shared" si="4"/>
        <v/>
      </c>
      <c r="BJ12" s="220" t="str">
        <f t="shared" si="4"/>
        <v/>
      </c>
      <c r="BK12" s="220" t="str">
        <f t="shared" si="4"/>
        <v/>
      </c>
      <c r="BL12" s="220" t="str">
        <f t="shared" si="4"/>
        <v/>
      </c>
      <c r="BM12" s="220" t="str">
        <f t="shared" si="4"/>
        <v/>
      </c>
      <c r="BN12" s="220" t="str">
        <f t="shared" si="4"/>
        <v/>
      </c>
      <c r="BO12" s="220" t="str">
        <f t="shared" si="4"/>
        <v/>
      </c>
      <c r="BP12" s="220" t="str">
        <f t="shared" si="4"/>
        <v/>
      </c>
      <c r="BQ12" s="220" t="str">
        <f t="shared" si="4"/>
        <v/>
      </c>
      <c r="BR12" s="220" t="str">
        <f t="shared" si="4"/>
        <v/>
      </c>
      <c r="BS12" s="220" t="str">
        <f t="shared" si="4"/>
        <v/>
      </c>
      <c r="BT12" s="220" t="str">
        <f t="shared" si="4"/>
        <v/>
      </c>
      <c r="BU12" s="220" t="str">
        <f t="shared" si="4"/>
        <v/>
      </c>
      <c r="BV12" s="220" t="str">
        <f t="shared" si="4"/>
        <v/>
      </c>
      <c r="BW12" s="310"/>
      <c r="BX12" s="343"/>
      <c r="BY12" s="343"/>
      <c r="BZ12" s="343"/>
      <c r="CA12" s="310"/>
      <c r="CB12" s="330"/>
      <c r="CC12" s="331"/>
      <c r="CD12" s="331"/>
      <c r="CE12" s="331"/>
      <c r="CF12" s="331"/>
      <c r="CG12" s="331"/>
      <c r="CH12" s="331"/>
      <c r="CI12" s="331"/>
      <c r="CJ12" s="331"/>
      <c r="CK12" s="331"/>
      <c r="CL12" s="331"/>
      <c r="CM12" s="332"/>
      <c r="CN12" s="40" t="s">
        <v>39</v>
      </c>
      <c r="CO12" s="41" t="s">
        <v>40</v>
      </c>
      <c r="CP12" s="311" t="s">
        <v>41</v>
      </c>
      <c r="CQ12" s="311"/>
      <c r="CR12" s="43" t="s">
        <v>43</v>
      </c>
      <c r="CS12" s="33"/>
      <c r="CT12" s="5"/>
      <c r="CU12" s="5"/>
      <c r="CW12" s="213"/>
      <c r="CX12" s="213" t="str">
        <f>IF(C3&lt;&gt;"新型コロナウイルス感染症","利用者","")</f>
        <v>利用者</v>
      </c>
      <c r="CY12" s="213" t="str">
        <f>IF(C3&lt;&gt;"新型コロナウイルス感染症","職員","")</f>
        <v>職員</v>
      </c>
      <c r="DA12" s="187"/>
      <c r="DB12" s="210" t="str">
        <f>IF(C3&lt;&gt;"新型コロナウイルス感染症","利用者","")</f>
        <v>利用者</v>
      </c>
      <c r="DC12" s="210" t="str">
        <f>IF(C3&lt;&gt;"新型コロナウイルス感染症","職員","")</f>
        <v>職員</v>
      </c>
    </row>
    <row r="13" spans="1:107" ht="15" customHeight="1" x14ac:dyDescent="0.2">
      <c r="A13" s="97" t="str">
        <f>IF(B13="","","1")</f>
        <v/>
      </c>
      <c r="B13" s="302"/>
      <c r="C13" s="303"/>
      <c r="D13" s="302"/>
      <c r="E13" s="303"/>
      <c r="F13" s="302"/>
      <c r="G13" s="321"/>
      <c r="H13" s="303"/>
      <c r="I13" s="99"/>
      <c r="J13" s="100"/>
      <c r="K13" s="101"/>
      <c r="L13" s="102"/>
      <c r="M13" s="103"/>
      <c r="N13" s="104"/>
      <c r="O13" s="264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265"/>
      <c r="BG13" s="265"/>
      <c r="BH13" s="265"/>
      <c r="BI13" s="265"/>
      <c r="BJ13" s="265"/>
      <c r="BK13" s="265"/>
      <c r="BL13" s="265"/>
      <c r="BM13" s="265"/>
      <c r="BN13" s="265"/>
      <c r="BO13" s="265"/>
      <c r="BP13" s="265"/>
      <c r="BQ13" s="265"/>
      <c r="BR13" s="265"/>
      <c r="BS13" s="265"/>
      <c r="BT13" s="265"/>
      <c r="BU13" s="265"/>
      <c r="BV13" s="266"/>
      <c r="BW13" s="105"/>
      <c r="BX13" s="106"/>
      <c r="BY13" s="12" t="s">
        <v>22</v>
      </c>
      <c r="BZ13" s="106"/>
      <c r="CA13" s="141"/>
      <c r="CB13" s="142"/>
      <c r="CC13" s="143"/>
      <c r="CD13" s="143"/>
      <c r="CE13" s="143"/>
      <c r="CF13" s="143"/>
      <c r="CG13" s="143"/>
      <c r="CH13" s="143"/>
      <c r="CI13" s="143"/>
      <c r="CJ13" s="143"/>
      <c r="CK13" s="143"/>
      <c r="CL13" s="143"/>
      <c r="CM13" s="144"/>
      <c r="CN13" s="6" t="b">
        <f>COUNTIF(O13:BV13,"○")&gt;0</f>
        <v>0</v>
      </c>
      <c r="CO13" s="29" t="str">
        <f t="shared" ref="CO13:CO44" ca="1" si="5">IFERROR(OFFSET($O$9,0,MATCH("○",O13:BV13,0)-1,1,1),"")</f>
        <v/>
      </c>
      <c r="CP13" s="39">
        <f>IF(COUNTIF($B$13:B13,B13)=1,1,0)</f>
        <v>0</v>
      </c>
      <c r="CQ13" s="39">
        <f>SUM($CP$13:CP13)</f>
        <v>0</v>
      </c>
      <c r="CR13" s="29"/>
      <c r="CS13" s="29"/>
      <c r="CT13" s="5">
        <v>1</v>
      </c>
      <c r="CU13" s="1" t="str">
        <f>IFERROR(INDEX(B:B,MATCH(CT13,CQ:CQ,0)),"")</f>
        <v/>
      </c>
      <c r="CW13" s="177" t="str">
        <f>IF($C$3&lt;&gt;"新型コロナウイルス感染症",IFERROR(IFERROR(INDEX(B:B,MATCH(CT13,CQ:CQ,0)),INDEX('記載様式（職員）'!B:B,MATCH(CT13,'記載様式（職員）'!CL:CL,0))),""),"")</f>
        <v/>
      </c>
      <c r="CX13" s="183" t="str">
        <f t="shared" ref="CX13:CX22" si="6">IF(AND($C$3&lt;&gt;"新型コロナウイルス感染症",CW13&lt;&gt;""),COUNTIFS(B:B,CW13,CN:CN,TRUE),"")</f>
        <v/>
      </c>
      <c r="CY13" s="183" t="str">
        <f>IF('記載様式（職員）'!CP13="","",'記載様式（職員）'!CP13)</f>
        <v/>
      </c>
      <c r="DA13" s="187" t="str">
        <f>IF(C3&lt;&gt;"新型コロナウイルス感染症","有症状者数（現時点）","")</f>
        <v>有症状者数（現時点）</v>
      </c>
      <c r="DB13" s="187">
        <f ca="1">IFERROR(IF(C3&lt;&gt;"新型コロナウイルス感染症",COUNTIF(OFFSET(CW13,0,MATCH(CF3,9:9)-1,100,1),"○"),""),0)</f>
        <v>0</v>
      </c>
      <c r="DC13" s="187">
        <f ca="1">IF(C3&lt;&gt;"新型コロナウイルス感染症",'記載様式（職員）'!CT13,"")</f>
        <v>0</v>
      </c>
    </row>
    <row r="14" spans="1:107" ht="15" customHeight="1" x14ac:dyDescent="0.2">
      <c r="A14" s="95" t="str">
        <f>IFERROR(IF(B14="","",A13+1),"")</f>
        <v/>
      </c>
      <c r="B14" s="276"/>
      <c r="C14" s="277"/>
      <c r="D14" s="276"/>
      <c r="E14" s="277"/>
      <c r="F14" s="299"/>
      <c r="G14" s="300"/>
      <c r="H14" s="301"/>
      <c r="I14" s="107"/>
      <c r="J14" s="108"/>
      <c r="K14" s="109"/>
      <c r="L14" s="110"/>
      <c r="M14" s="111"/>
      <c r="N14" s="112"/>
      <c r="O14" s="253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  <c r="AP14" s="254"/>
      <c r="AQ14" s="254"/>
      <c r="AR14" s="254"/>
      <c r="AS14" s="254"/>
      <c r="AT14" s="254"/>
      <c r="AU14" s="254"/>
      <c r="AV14" s="254"/>
      <c r="AW14" s="254"/>
      <c r="AX14" s="254"/>
      <c r="AY14" s="254"/>
      <c r="AZ14" s="254"/>
      <c r="BA14" s="254"/>
      <c r="BB14" s="254"/>
      <c r="BC14" s="254"/>
      <c r="BD14" s="254"/>
      <c r="BE14" s="254"/>
      <c r="BF14" s="254"/>
      <c r="BG14" s="254"/>
      <c r="BH14" s="254"/>
      <c r="BI14" s="254"/>
      <c r="BJ14" s="254"/>
      <c r="BK14" s="254"/>
      <c r="BL14" s="254"/>
      <c r="BM14" s="254"/>
      <c r="BN14" s="254"/>
      <c r="BO14" s="254"/>
      <c r="BP14" s="254"/>
      <c r="BQ14" s="254"/>
      <c r="BR14" s="254"/>
      <c r="BS14" s="254"/>
      <c r="BT14" s="254"/>
      <c r="BU14" s="254"/>
      <c r="BV14" s="255"/>
      <c r="BW14" s="113"/>
      <c r="BX14" s="114"/>
      <c r="BY14" s="12" t="s">
        <v>22</v>
      </c>
      <c r="BZ14" s="114"/>
      <c r="CA14" s="145"/>
      <c r="CB14" s="142"/>
      <c r="CC14" s="143"/>
      <c r="CD14" s="143"/>
      <c r="CE14" s="143"/>
      <c r="CF14" s="143"/>
      <c r="CG14" s="143"/>
      <c r="CH14" s="143"/>
      <c r="CI14" s="143"/>
      <c r="CJ14" s="143"/>
      <c r="CK14" s="143"/>
      <c r="CL14" s="143"/>
      <c r="CM14" s="144"/>
      <c r="CN14" s="6" t="b">
        <f t="shared" ref="CN14:CN77" si="7">COUNTIF(O14:BV14,"○")&gt;0</f>
        <v>0</v>
      </c>
      <c r="CO14" s="29" t="str">
        <f t="shared" ca="1" si="5"/>
        <v/>
      </c>
      <c r="CP14" s="39">
        <f>IF(COUNTIF($B$13:B14,B14)=1,1,0)</f>
        <v>0</v>
      </c>
      <c r="CQ14" s="39">
        <f>SUM($CP$13:CP14)</f>
        <v>0</v>
      </c>
      <c r="CR14" s="29"/>
      <c r="CS14" s="29"/>
      <c r="CT14" s="5">
        <v>2</v>
      </c>
      <c r="CU14" s="1" t="str">
        <f t="shared" ref="CU14:CU22" si="8">IFERROR(INDEX(B:B,MATCH(CT14,CQ:CQ,0)),"")</f>
        <v/>
      </c>
      <c r="CW14" s="177" t="str">
        <f>IF($C$3&lt;&gt;"新型コロナウイルス感染症",IFERROR(IFERROR(INDEX(B:B,MATCH(CT14,CQ:CQ,0)),INDEX('記載様式（職員）'!B:B,MATCH(CT14,'記載様式（職員）'!CL:CL,0))),""),"")</f>
        <v/>
      </c>
      <c r="CX14" s="183" t="str">
        <f t="shared" si="6"/>
        <v/>
      </c>
      <c r="CY14" s="183" t="str">
        <f>IF('記載様式（職員）'!CP14="","",'記載様式（職員）'!CP14)</f>
        <v/>
      </c>
      <c r="DA14" s="187" t="str">
        <f>IF(C3&lt;&gt;"新型コロナウイルス感染症","入院者数（現時点）","")</f>
        <v>入院者数（現時点）</v>
      </c>
      <c r="DB14" s="187">
        <f>IF(C3&lt;&gt;"新型コロナウイルス感染症",COUNTIFS(BX:BX,"&lt;="&amp;CF3,BZ:BZ,"")+COUNTIFS(BX:BX,"&lt;="&amp;CF3,BZ:BZ,"&gt;="&amp;CF3),"")</f>
        <v>0</v>
      </c>
      <c r="DC14" s="210" t="str">
        <f>IF(C3&lt;&gt;"新型コロナウイルス感染症","ー","")</f>
        <v>ー</v>
      </c>
    </row>
    <row r="15" spans="1:107" s="2" customFormat="1" ht="15" customHeight="1" x14ac:dyDescent="0.2">
      <c r="A15" s="95" t="str">
        <f t="shared" ref="A15:A78" si="9">IFERROR(IF(B15="","",A14+1),"")</f>
        <v/>
      </c>
      <c r="B15" s="276"/>
      <c r="C15" s="277"/>
      <c r="D15" s="276"/>
      <c r="E15" s="277"/>
      <c r="F15" s="299"/>
      <c r="G15" s="300"/>
      <c r="H15" s="301"/>
      <c r="I15" s="107"/>
      <c r="J15" s="108"/>
      <c r="K15" s="109"/>
      <c r="L15" s="110"/>
      <c r="M15" s="111"/>
      <c r="N15" s="112"/>
      <c r="O15" s="253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55"/>
      <c r="BW15" s="115"/>
      <c r="BX15" s="116"/>
      <c r="BY15" s="12" t="s">
        <v>22</v>
      </c>
      <c r="BZ15" s="116"/>
      <c r="CA15" s="146"/>
      <c r="CB15" s="147"/>
      <c r="CC15" s="143"/>
      <c r="CD15" s="143"/>
      <c r="CE15" s="143"/>
      <c r="CF15" s="143"/>
      <c r="CG15" s="143"/>
      <c r="CH15" s="143"/>
      <c r="CI15" s="143"/>
      <c r="CJ15" s="143"/>
      <c r="CK15" s="143"/>
      <c r="CL15" s="143"/>
      <c r="CM15" s="144"/>
      <c r="CN15" s="6" t="b">
        <f t="shared" si="7"/>
        <v>0</v>
      </c>
      <c r="CO15" s="29" t="str">
        <f t="shared" ca="1" si="5"/>
        <v/>
      </c>
      <c r="CP15" s="39">
        <f>IF(COUNTIF($B$13:B15,B15)=1,1,0)</f>
        <v>0</v>
      </c>
      <c r="CQ15" s="39">
        <f>SUM($CP$13:CP15)</f>
        <v>0</v>
      </c>
      <c r="CR15" s="29"/>
      <c r="CS15" s="29"/>
      <c r="CT15" s="9">
        <v>3</v>
      </c>
      <c r="CU15" s="1" t="str">
        <f t="shared" si="8"/>
        <v/>
      </c>
      <c r="CV15" s="183"/>
      <c r="CW15" s="177" t="str">
        <f>IF($C$3&lt;&gt;"新型コロナウイルス感染症",IFERROR(IFERROR(INDEX(B:B,MATCH(CT15,CQ:CQ,0)),INDEX('記載様式（職員）'!B:B,MATCH(CT15,'記載様式（職員）'!CL:CL,0))),""),"")</f>
        <v/>
      </c>
      <c r="CX15" s="183" t="str">
        <f t="shared" si="6"/>
        <v/>
      </c>
      <c r="CY15" s="183" t="str">
        <f>IF('記載様式（職員）'!CP15="","",'記載様式（職員）'!CP15)</f>
        <v/>
      </c>
      <c r="CZ15" s="187"/>
      <c r="DA15" s="183" t="str">
        <f>IF(C3&lt;&gt;"新型コロナウイルス感染症","死亡者数（累計）","")</f>
        <v>死亡者数（累計）</v>
      </c>
      <c r="DB15" s="183">
        <f>IF(C3&lt;&gt;"新型コロナウイルス感染症",COUNTA(CA13:CA112),"")</f>
        <v>0</v>
      </c>
      <c r="DC15" s="213" t="str">
        <f>IF(C3&lt;&gt;"新型コロナウイルス感染症","ー","")</f>
        <v>ー</v>
      </c>
    </row>
    <row r="16" spans="1:107" ht="15" customHeight="1" x14ac:dyDescent="0.2">
      <c r="A16" s="95" t="str">
        <f t="shared" si="9"/>
        <v/>
      </c>
      <c r="B16" s="276"/>
      <c r="C16" s="277"/>
      <c r="D16" s="276"/>
      <c r="E16" s="277"/>
      <c r="F16" s="299"/>
      <c r="G16" s="300"/>
      <c r="H16" s="301"/>
      <c r="I16" s="107"/>
      <c r="J16" s="117"/>
      <c r="K16" s="109"/>
      <c r="L16" s="110"/>
      <c r="M16" s="118"/>
      <c r="N16" s="112"/>
      <c r="O16" s="253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4"/>
      <c r="BH16" s="254"/>
      <c r="BI16" s="254"/>
      <c r="BJ16" s="254"/>
      <c r="BK16" s="254"/>
      <c r="BL16" s="254"/>
      <c r="BM16" s="254"/>
      <c r="BN16" s="254"/>
      <c r="BO16" s="254"/>
      <c r="BP16" s="254"/>
      <c r="BQ16" s="254"/>
      <c r="BR16" s="254"/>
      <c r="BS16" s="254"/>
      <c r="BT16" s="254"/>
      <c r="BU16" s="254"/>
      <c r="BV16" s="255"/>
      <c r="BW16" s="105"/>
      <c r="BX16" s="106"/>
      <c r="BY16" s="12" t="s">
        <v>22</v>
      </c>
      <c r="BZ16" s="106"/>
      <c r="CA16" s="141"/>
      <c r="CB16" s="148"/>
      <c r="CC16" s="149"/>
      <c r="CD16" s="149"/>
      <c r="CE16" s="149"/>
      <c r="CF16" s="149"/>
      <c r="CG16" s="149"/>
      <c r="CH16" s="149"/>
      <c r="CI16" s="149"/>
      <c r="CJ16" s="149"/>
      <c r="CK16" s="149"/>
      <c r="CL16" s="149"/>
      <c r="CM16" s="150"/>
      <c r="CN16" s="6" t="b">
        <f t="shared" si="7"/>
        <v>0</v>
      </c>
      <c r="CO16" s="29" t="str">
        <f t="shared" ca="1" si="5"/>
        <v/>
      </c>
      <c r="CP16" s="39">
        <f>IF(COUNTIF($B$13:B16,B16)=1,1,0)</f>
        <v>0</v>
      </c>
      <c r="CQ16" s="39">
        <f>SUM($CP$13:CP16)</f>
        <v>0</v>
      </c>
      <c r="CR16" s="29"/>
      <c r="CS16" s="29"/>
      <c r="CT16" s="9">
        <v>4</v>
      </c>
      <c r="CU16" s="1" t="str">
        <f t="shared" si="8"/>
        <v/>
      </c>
      <c r="CW16" s="177" t="str">
        <f>IF($C$3&lt;&gt;"新型コロナウイルス感染症",IFERROR(IFERROR(INDEX(B:B,MATCH(CT16,CQ:CQ,0)),INDEX('記載様式（職員）'!B:B,MATCH(CT16,'記載様式（職員）'!CL:CL,0))),""),"")</f>
        <v/>
      </c>
      <c r="CX16" s="183" t="str">
        <f t="shared" si="6"/>
        <v/>
      </c>
      <c r="CY16" s="183" t="str">
        <f>IF('記載様式（職員）'!CP16="","",'記載様式（職員）'!CP16)</f>
        <v/>
      </c>
      <c r="CZ16" s="187"/>
    </row>
    <row r="17" spans="1:107" s="2" customFormat="1" ht="15" customHeight="1" x14ac:dyDescent="0.2">
      <c r="A17" s="95" t="str">
        <f t="shared" si="9"/>
        <v/>
      </c>
      <c r="B17" s="276"/>
      <c r="C17" s="277"/>
      <c r="D17" s="276"/>
      <c r="E17" s="277"/>
      <c r="F17" s="299"/>
      <c r="G17" s="300"/>
      <c r="H17" s="301"/>
      <c r="I17" s="109"/>
      <c r="J17" s="108"/>
      <c r="K17" s="109"/>
      <c r="L17" s="110"/>
      <c r="M17" s="111"/>
      <c r="N17" s="107"/>
      <c r="O17" s="253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  <c r="BR17" s="254"/>
      <c r="BS17" s="254"/>
      <c r="BT17" s="254"/>
      <c r="BU17" s="254"/>
      <c r="BV17" s="255"/>
      <c r="BW17" s="105"/>
      <c r="BX17" s="106"/>
      <c r="BY17" s="12" t="s">
        <v>22</v>
      </c>
      <c r="BZ17" s="106"/>
      <c r="CA17" s="141"/>
      <c r="CB17" s="147"/>
      <c r="CC17" s="143"/>
      <c r="CD17" s="143"/>
      <c r="CE17" s="143"/>
      <c r="CF17" s="143"/>
      <c r="CG17" s="143"/>
      <c r="CH17" s="143"/>
      <c r="CI17" s="143"/>
      <c r="CJ17" s="143"/>
      <c r="CK17" s="143"/>
      <c r="CL17" s="143"/>
      <c r="CM17" s="144"/>
      <c r="CN17" s="6" t="b">
        <f t="shared" si="7"/>
        <v>0</v>
      </c>
      <c r="CO17" s="29" t="str">
        <f t="shared" ca="1" si="5"/>
        <v/>
      </c>
      <c r="CP17" s="39">
        <f>IF(COUNTIF($B$13:B17,B17)=1,1,0)</f>
        <v>0</v>
      </c>
      <c r="CQ17" s="39">
        <f>SUM($CP$13:CP17)</f>
        <v>0</v>
      </c>
      <c r="CR17" s="29"/>
      <c r="CS17" s="29"/>
      <c r="CT17" s="9">
        <v>5</v>
      </c>
      <c r="CU17" s="1" t="str">
        <f t="shared" si="8"/>
        <v/>
      </c>
      <c r="CV17" s="183"/>
      <c r="CW17" s="177" t="str">
        <f>IF($C$3&lt;&gt;"新型コロナウイルス感染症",IFERROR(IFERROR(INDEX(B:B,MATCH(CT17,CQ:CQ,0)),INDEX('記載様式（職員）'!B:B,MATCH(CT17,'記載様式（職員）'!CL:CL,0))),""),"")</f>
        <v/>
      </c>
      <c r="CX17" s="183" t="str">
        <f t="shared" si="6"/>
        <v/>
      </c>
      <c r="CY17" s="183" t="str">
        <f>IF('記載様式（職員）'!CP17="","",'記載様式（職員）'!CP17)</f>
        <v/>
      </c>
      <c r="CZ17" s="187"/>
      <c r="DA17" s="187"/>
      <c r="DB17" s="187"/>
      <c r="DC17" s="187"/>
    </row>
    <row r="18" spans="1:107" ht="15" customHeight="1" x14ac:dyDescent="0.2">
      <c r="A18" s="95" t="str">
        <f t="shared" si="9"/>
        <v/>
      </c>
      <c r="B18" s="276"/>
      <c r="C18" s="277"/>
      <c r="D18" s="276"/>
      <c r="E18" s="277"/>
      <c r="F18" s="299"/>
      <c r="G18" s="300"/>
      <c r="H18" s="301"/>
      <c r="I18" s="109"/>
      <c r="J18" s="108"/>
      <c r="K18" s="109"/>
      <c r="L18" s="110"/>
      <c r="M18" s="111"/>
      <c r="N18" s="112"/>
      <c r="O18" s="253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  <c r="BR18" s="254"/>
      <c r="BS18" s="254"/>
      <c r="BT18" s="254"/>
      <c r="BU18" s="254"/>
      <c r="BV18" s="255"/>
      <c r="BW18" s="105"/>
      <c r="BX18" s="106"/>
      <c r="BY18" s="12" t="s">
        <v>22</v>
      </c>
      <c r="BZ18" s="106"/>
      <c r="CA18" s="141"/>
      <c r="CB18" s="142"/>
      <c r="CC18" s="143"/>
      <c r="CD18" s="143"/>
      <c r="CE18" s="143"/>
      <c r="CF18" s="143"/>
      <c r="CG18" s="143"/>
      <c r="CH18" s="143"/>
      <c r="CI18" s="143"/>
      <c r="CJ18" s="143"/>
      <c r="CK18" s="143"/>
      <c r="CL18" s="143"/>
      <c r="CM18" s="144"/>
      <c r="CN18" s="6" t="b">
        <f t="shared" si="7"/>
        <v>0</v>
      </c>
      <c r="CO18" s="29" t="str">
        <f t="shared" ca="1" si="5"/>
        <v/>
      </c>
      <c r="CP18" s="39">
        <f>IF(COUNTIF($B$13:B18,B18)=1,1,0)</f>
        <v>0</v>
      </c>
      <c r="CQ18" s="39">
        <f>SUM($CP$13:CP18)</f>
        <v>0</v>
      </c>
      <c r="CR18" s="29"/>
      <c r="CS18" s="29"/>
      <c r="CT18" s="9">
        <v>6</v>
      </c>
      <c r="CU18" s="1" t="str">
        <f t="shared" si="8"/>
        <v/>
      </c>
      <c r="CW18" s="177" t="str">
        <f>IF($C$3&lt;&gt;"新型コロナウイルス感染症",IFERROR(IFERROR(INDEX(B:B,MATCH(CT18,CQ:CQ,0)),INDEX('記載様式（職員）'!B:B,MATCH(CT18,'記載様式（職員）'!CL:CL,0))),""),"")</f>
        <v/>
      </c>
      <c r="CX18" s="183" t="str">
        <f t="shared" si="6"/>
        <v/>
      </c>
      <c r="CY18" s="183" t="str">
        <f>IF('記載様式（職員）'!CP18="","",'記載様式（職員）'!CP18)</f>
        <v/>
      </c>
      <c r="DB18" s="187"/>
      <c r="DC18" s="187"/>
    </row>
    <row r="19" spans="1:107" ht="15" customHeight="1" x14ac:dyDescent="0.2">
      <c r="A19" s="95" t="str">
        <f t="shared" si="9"/>
        <v/>
      </c>
      <c r="B19" s="276"/>
      <c r="C19" s="277"/>
      <c r="D19" s="276"/>
      <c r="E19" s="277"/>
      <c r="F19" s="299"/>
      <c r="G19" s="300"/>
      <c r="H19" s="301"/>
      <c r="I19" s="109"/>
      <c r="J19" s="108"/>
      <c r="K19" s="109"/>
      <c r="L19" s="110"/>
      <c r="M19" s="111"/>
      <c r="N19" s="107"/>
      <c r="O19" s="253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4"/>
      <c r="BH19" s="254"/>
      <c r="BI19" s="254"/>
      <c r="BJ19" s="254"/>
      <c r="BK19" s="254"/>
      <c r="BL19" s="254"/>
      <c r="BM19" s="254"/>
      <c r="BN19" s="254"/>
      <c r="BO19" s="254"/>
      <c r="BP19" s="254"/>
      <c r="BQ19" s="254"/>
      <c r="BR19" s="254"/>
      <c r="BS19" s="254"/>
      <c r="BT19" s="254"/>
      <c r="BU19" s="254"/>
      <c r="BV19" s="255"/>
      <c r="BW19" s="105"/>
      <c r="BX19" s="106"/>
      <c r="BY19" s="12" t="s">
        <v>22</v>
      </c>
      <c r="BZ19" s="106"/>
      <c r="CA19" s="141"/>
      <c r="CB19" s="142"/>
      <c r="CC19" s="143"/>
      <c r="CD19" s="143"/>
      <c r="CE19" s="143"/>
      <c r="CF19" s="143"/>
      <c r="CG19" s="143"/>
      <c r="CH19" s="143"/>
      <c r="CI19" s="143"/>
      <c r="CJ19" s="143"/>
      <c r="CK19" s="143"/>
      <c r="CL19" s="143"/>
      <c r="CM19" s="144"/>
      <c r="CN19" s="6" t="b">
        <f t="shared" si="7"/>
        <v>0</v>
      </c>
      <c r="CO19" s="29" t="str">
        <f t="shared" ca="1" si="5"/>
        <v/>
      </c>
      <c r="CP19" s="39">
        <f>IF(COUNTIF($B$13:B19,B19)=1,1,0)</f>
        <v>0</v>
      </c>
      <c r="CQ19" s="39">
        <f>SUM($CP$13:CP19)</f>
        <v>0</v>
      </c>
      <c r="CR19" s="29"/>
      <c r="CS19" s="29"/>
      <c r="CT19" s="9">
        <v>7</v>
      </c>
      <c r="CU19" s="1" t="str">
        <f t="shared" si="8"/>
        <v/>
      </c>
      <c r="CW19" s="177" t="str">
        <f>IF($C$3&lt;&gt;"新型コロナウイルス感染症",IFERROR(IFERROR(INDEX(B:B,MATCH(CT19,CQ:CQ,0)),INDEX('記載様式（職員）'!B:B,MATCH(CT19,'記載様式（職員）'!CL:CL,0))),""),"")</f>
        <v/>
      </c>
      <c r="CX19" s="183" t="str">
        <f t="shared" si="6"/>
        <v/>
      </c>
      <c r="CY19" s="183" t="str">
        <f>IF('記載様式（職員）'!CP19="","",'記載様式（職員）'!CP19)</f>
        <v/>
      </c>
      <c r="DB19" s="187"/>
      <c r="DC19" s="187"/>
    </row>
    <row r="20" spans="1:107" s="2" customFormat="1" ht="15" customHeight="1" x14ac:dyDescent="0.2">
      <c r="A20" s="95" t="str">
        <f t="shared" si="9"/>
        <v/>
      </c>
      <c r="B20" s="276"/>
      <c r="C20" s="277"/>
      <c r="D20" s="276"/>
      <c r="E20" s="277"/>
      <c r="F20" s="299"/>
      <c r="G20" s="300"/>
      <c r="H20" s="301"/>
      <c r="I20" s="109"/>
      <c r="J20" s="108"/>
      <c r="K20" s="109"/>
      <c r="L20" s="110"/>
      <c r="M20" s="111"/>
      <c r="N20" s="112"/>
      <c r="O20" s="256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4"/>
      <c r="BH20" s="254"/>
      <c r="BI20" s="254"/>
      <c r="BJ20" s="254"/>
      <c r="BK20" s="254"/>
      <c r="BL20" s="254"/>
      <c r="BM20" s="254"/>
      <c r="BN20" s="254"/>
      <c r="BO20" s="254"/>
      <c r="BP20" s="254"/>
      <c r="BQ20" s="254"/>
      <c r="BR20" s="254"/>
      <c r="BS20" s="254"/>
      <c r="BT20" s="254"/>
      <c r="BU20" s="254"/>
      <c r="BV20" s="255"/>
      <c r="BW20" s="119"/>
      <c r="BX20" s="106"/>
      <c r="BY20" s="12" t="s">
        <v>22</v>
      </c>
      <c r="BZ20" s="106"/>
      <c r="CA20" s="141"/>
      <c r="CB20" s="148"/>
      <c r="CC20" s="143"/>
      <c r="CD20" s="143"/>
      <c r="CE20" s="143"/>
      <c r="CF20" s="143"/>
      <c r="CG20" s="143"/>
      <c r="CH20" s="143"/>
      <c r="CI20" s="143"/>
      <c r="CJ20" s="143"/>
      <c r="CK20" s="143"/>
      <c r="CL20" s="143"/>
      <c r="CM20" s="144"/>
      <c r="CN20" s="6" t="b">
        <f t="shared" si="7"/>
        <v>0</v>
      </c>
      <c r="CO20" s="29" t="str">
        <f t="shared" ca="1" si="5"/>
        <v/>
      </c>
      <c r="CP20" s="39">
        <f>IF(COUNTIF($B$13:B20,B20)=1,1,0)</f>
        <v>0</v>
      </c>
      <c r="CQ20" s="39">
        <f>SUM($CP$13:CP20)</f>
        <v>0</v>
      </c>
      <c r="CR20" s="29"/>
      <c r="CS20" s="29"/>
      <c r="CT20" s="9">
        <v>8</v>
      </c>
      <c r="CU20" s="1" t="str">
        <f t="shared" si="8"/>
        <v/>
      </c>
      <c r="CV20" s="183"/>
      <c r="CW20" s="177" t="str">
        <f>IF($C$3&lt;&gt;"新型コロナウイルス感染症",IFERROR(IFERROR(INDEX(B:B,MATCH(CT20,CQ:CQ,0)),INDEX('記載様式（職員）'!B:B,MATCH(CT20,'記載様式（職員）'!CL:CL,0))),""),"")</f>
        <v/>
      </c>
      <c r="CX20" s="183" t="str">
        <f t="shared" si="6"/>
        <v/>
      </c>
      <c r="CY20" s="183" t="str">
        <f>IF('記載様式（職員）'!CP20="","",'記載様式（職員）'!CP20)</f>
        <v/>
      </c>
      <c r="CZ20" s="183"/>
      <c r="DA20" s="183"/>
      <c r="DB20" s="183"/>
      <c r="DC20" s="183"/>
    </row>
    <row r="21" spans="1:107" s="2" customFormat="1" ht="15" customHeight="1" x14ac:dyDescent="0.2">
      <c r="A21" s="95" t="str">
        <f t="shared" si="9"/>
        <v/>
      </c>
      <c r="B21" s="276"/>
      <c r="C21" s="277"/>
      <c r="D21" s="276"/>
      <c r="E21" s="277"/>
      <c r="F21" s="299"/>
      <c r="G21" s="300"/>
      <c r="H21" s="301"/>
      <c r="I21" s="109"/>
      <c r="J21" s="108"/>
      <c r="K21" s="109"/>
      <c r="L21" s="110"/>
      <c r="M21" s="111"/>
      <c r="N21" s="112"/>
      <c r="O21" s="256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4"/>
      <c r="BH21" s="254"/>
      <c r="BI21" s="254"/>
      <c r="BJ21" s="254"/>
      <c r="BK21" s="254"/>
      <c r="BL21" s="254"/>
      <c r="BM21" s="254"/>
      <c r="BN21" s="254"/>
      <c r="BO21" s="254"/>
      <c r="BP21" s="254"/>
      <c r="BQ21" s="254"/>
      <c r="BR21" s="254"/>
      <c r="BS21" s="254"/>
      <c r="BT21" s="254"/>
      <c r="BU21" s="254"/>
      <c r="BV21" s="255"/>
      <c r="BW21" s="119"/>
      <c r="BX21" s="106"/>
      <c r="BY21" s="12" t="s">
        <v>22</v>
      </c>
      <c r="BZ21" s="106"/>
      <c r="CA21" s="141"/>
      <c r="CB21" s="142"/>
      <c r="CC21" s="143"/>
      <c r="CD21" s="143"/>
      <c r="CE21" s="143"/>
      <c r="CF21" s="143"/>
      <c r="CG21" s="143"/>
      <c r="CH21" s="143"/>
      <c r="CI21" s="143"/>
      <c r="CJ21" s="143"/>
      <c r="CK21" s="143"/>
      <c r="CL21" s="143"/>
      <c r="CM21" s="144"/>
      <c r="CN21" s="6" t="b">
        <f t="shared" si="7"/>
        <v>0</v>
      </c>
      <c r="CO21" s="29" t="str">
        <f t="shared" ca="1" si="5"/>
        <v/>
      </c>
      <c r="CP21" s="39">
        <f>IF(COUNTIF($B$13:B21,B21)=1,1,0)</f>
        <v>0</v>
      </c>
      <c r="CQ21" s="39">
        <f>SUM($CP$13:CP21)</f>
        <v>0</v>
      </c>
      <c r="CR21" s="29"/>
      <c r="CS21" s="29"/>
      <c r="CT21" s="9">
        <v>9</v>
      </c>
      <c r="CU21" s="1" t="str">
        <f t="shared" si="8"/>
        <v/>
      </c>
      <c r="CV21" s="183"/>
      <c r="CW21" s="177" t="str">
        <f>IF($C$3&lt;&gt;"新型コロナウイルス感染症",IFERROR(IFERROR(INDEX(B:B,MATCH(CT21,CQ:CQ,0)),INDEX('記載様式（職員）'!B:B,MATCH(CT21,'記載様式（職員）'!CL:CL,0))),""),"")</f>
        <v/>
      </c>
      <c r="CX21" s="183" t="str">
        <f t="shared" si="6"/>
        <v/>
      </c>
      <c r="CY21" s="183" t="str">
        <f>IF('記載様式（職員）'!CP21="","",'記載様式（職員）'!CP21)</f>
        <v/>
      </c>
      <c r="CZ21" s="183"/>
      <c r="DA21" s="183"/>
      <c r="DB21" s="183"/>
      <c r="DC21" s="183"/>
    </row>
    <row r="22" spans="1:107" s="2" customFormat="1" ht="15" customHeight="1" x14ac:dyDescent="0.2">
      <c r="A22" s="95" t="str">
        <f t="shared" si="9"/>
        <v/>
      </c>
      <c r="B22" s="276"/>
      <c r="C22" s="277"/>
      <c r="D22" s="276"/>
      <c r="E22" s="277"/>
      <c r="F22" s="299"/>
      <c r="G22" s="300"/>
      <c r="H22" s="301"/>
      <c r="I22" s="109"/>
      <c r="J22" s="108"/>
      <c r="K22" s="109"/>
      <c r="L22" s="120"/>
      <c r="M22" s="111"/>
      <c r="N22" s="107"/>
      <c r="O22" s="257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58"/>
      <c r="AK22" s="258"/>
      <c r="AL22" s="258"/>
      <c r="AM22" s="258"/>
      <c r="AN22" s="258"/>
      <c r="AO22" s="258"/>
      <c r="AP22" s="258"/>
      <c r="AQ22" s="258"/>
      <c r="AR22" s="258"/>
      <c r="AS22" s="258"/>
      <c r="AT22" s="258"/>
      <c r="AU22" s="258"/>
      <c r="AV22" s="258"/>
      <c r="AW22" s="258"/>
      <c r="AX22" s="258"/>
      <c r="AY22" s="258"/>
      <c r="AZ22" s="258"/>
      <c r="BA22" s="258"/>
      <c r="BB22" s="258"/>
      <c r="BC22" s="258"/>
      <c r="BD22" s="258"/>
      <c r="BE22" s="258"/>
      <c r="BF22" s="258"/>
      <c r="BG22" s="258"/>
      <c r="BH22" s="258"/>
      <c r="BI22" s="258"/>
      <c r="BJ22" s="258"/>
      <c r="BK22" s="258"/>
      <c r="BL22" s="258"/>
      <c r="BM22" s="258"/>
      <c r="BN22" s="258"/>
      <c r="BO22" s="258"/>
      <c r="BP22" s="258"/>
      <c r="BQ22" s="258"/>
      <c r="BR22" s="258"/>
      <c r="BS22" s="258"/>
      <c r="BT22" s="258"/>
      <c r="BU22" s="258"/>
      <c r="BV22" s="259"/>
      <c r="BW22" s="119"/>
      <c r="BX22" s="106"/>
      <c r="BY22" s="12" t="s">
        <v>22</v>
      </c>
      <c r="BZ22" s="106"/>
      <c r="CA22" s="141"/>
      <c r="CB22" s="147"/>
      <c r="CC22" s="143"/>
      <c r="CD22" s="143"/>
      <c r="CE22" s="143"/>
      <c r="CF22" s="143"/>
      <c r="CG22" s="143"/>
      <c r="CH22" s="143"/>
      <c r="CI22" s="143"/>
      <c r="CJ22" s="143"/>
      <c r="CK22" s="143"/>
      <c r="CL22" s="143"/>
      <c r="CM22" s="144"/>
      <c r="CN22" s="6" t="b">
        <f t="shared" si="7"/>
        <v>0</v>
      </c>
      <c r="CO22" s="29" t="str">
        <f t="shared" ca="1" si="5"/>
        <v/>
      </c>
      <c r="CP22" s="39">
        <f>IF(COUNTIF($B$13:B22,B22)=1,1,0)</f>
        <v>0</v>
      </c>
      <c r="CQ22" s="39">
        <f>SUM($CP$13:CP22)</f>
        <v>0</v>
      </c>
      <c r="CR22" s="29"/>
      <c r="CS22" s="29"/>
      <c r="CT22" s="9">
        <v>10</v>
      </c>
      <c r="CU22" s="1" t="str">
        <f t="shared" si="8"/>
        <v/>
      </c>
      <c r="CV22" s="183"/>
      <c r="CW22" s="177" t="str">
        <f>IF($C$3&lt;&gt;"新型コロナウイルス感染症",IFERROR(IFERROR(INDEX(B:B,MATCH(CT22,CQ:CQ,0)),INDEX('記載様式（職員）'!B:B,MATCH(CT22,'記載様式（職員）'!CL:CL,0))),""),"")</f>
        <v/>
      </c>
      <c r="CX22" s="183" t="str">
        <f t="shared" si="6"/>
        <v/>
      </c>
      <c r="CY22" s="183" t="str">
        <f>IF('記載様式（職員）'!CP22="","",'記載様式（職員）'!CP22)</f>
        <v/>
      </c>
      <c r="CZ22" s="183"/>
      <c r="DA22" s="183"/>
      <c r="DB22" s="183"/>
      <c r="DC22" s="183"/>
    </row>
    <row r="23" spans="1:107" s="2" customFormat="1" ht="15" customHeight="1" x14ac:dyDescent="0.2">
      <c r="A23" s="95" t="str">
        <f t="shared" si="9"/>
        <v/>
      </c>
      <c r="B23" s="276"/>
      <c r="C23" s="277"/>
      <c r="D23" s="276"/>
      <c r="E23" s="277"/>
      <c r="F23" s="299"/>
      <c r="G23" s="300"/>
      <c r="H23" s="301"/>
      <c r="I23" s="109"/>
      <c r="J23" s="108"/>
      <c r="K23" s="109"/>
      <c r="L23" s="120"/>
      <c r="M23" s="111"/>
      <c r="N23" s="107"/>
      <c r="O23" s="257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258"/>
      <c r="AO23" s="258"/>
      <c r="AP23" s="258"/>
      <c r="AQ23" s="258"/>
      <c r="AR23" s="258"/>
      <c r="AS23" s="258"/>
      <c r="AT23" s="258"/>
      <c r="AU23" s="258"/>
      <c r="AV23" s="258"/>
      <c r="AW23" s="258"/>
      <c r="AX23" s="258"/>
      <c r="AY23" s="258"/>
      <c r="AZ23" s="258"/>
      <c r="BA23" s="258"/>
      <c r="BB23" s="258"/>
      <c r="BC23" s="258"/>
      <c r="BD23" s="258"/>
      <c r="BE23" s="258"/>
      <c r="BF23" s="258"/>
      <c r="BG23" s="258"/>
      <c r="BH23" s="258"/>
      <c r="BI23" s="258"/>
      <c r="BJ23" s="258"/>
      <c r="BK23" s="258"/>
      <c r="BL23" s="258"/>
      <c r="BM23" s="258"/>
      <c r="BN23" s="258"/>
      <c r="BO23" s="258"/>
      <c r="BP23" s="258"/>
      <c r="BQ23" s="258"/>
      <c r="BR23" s="258"/>
      <c r="BS23" s="258"/>
      <c r="BT23" s="258"/>
      <c r="BU23" s="258"/>
      <c r="BV23" s="259"/>
      <c r="BW23" s="119"/>
      <c r="BX23" s="106"/>
      <c r="BY23" s="12" t="s">
        <v>22</v>
      </c>
      <c r="BZ23" s="106"/>
      <c r="CA23" s="141"/>
      <c r="CB23" s="147"/>
      <c r="CC23" s="151"/>
      <c r="CD23" s="151"/>
      <c r="CE23" s="151"/>
      <c r="CF23" s="151"/>
      <c r="CG23" s="151"/>
      <c r="CH23" s="151"/>
      <c r="CI23" s="151"/>
      <c r="CJ23" s="151"/>
      <c r="CK23" s="151"/>
      <c r="CL23" s="151"/>
      <c r="CM23" s="152"/>
      <c r="CN23" s="6" t="b">
        <f t="shared" si="7"/>
        <v>0</v>
      </c>
      <c r="CO23" s="29" t="str">
        <f t="shared" ca="1" si="5"/>
        <v/>
      </c>
      <c r="CP23" s="39">
        <f>IF(COUNTIF($B$13:B23,B23)=1,1,0)</f>
        <v>0</v>
      </c>
      <c r="CQ23" s="39">
        <f>SUM($CP$13:CP23)</f>
        <v>0</v>
      </c>
      <c r="CR23" s="29"/>
      <c r="CS23" s="29"/>
      <c r="CT23" s="9"/>
      <c r="CU23" s="9"/>
      <c r="CV23" s="183"/>
      <c r="CW23" s="213" t="str">
        <f>IF(C3&lt;&gt;"新型コロナウイルス感染症","計","")</f>
        <v>計</v>
      </c>
      <c r="CX23" s="183">
        <f>IF(C3&lt;&gt;"新型コロナウイルス感染症",SUM(CX13:CX22),"")</f>
        <v>0</v>
      </c>
      <c r="CY23" s="183">
        <f>IF('記載様式（職員）'!CP23="","",'記載様式（職員）'!CP23)</f>
        <v>0</v>
      </c>
      <c r="CZ23" s="183"/>
      <c r="DA23" s="183"/>
      <c r="DB23" s="187"/>
      <c r="DC23" s="187"/>
    </row>
    <row r="24" spans="1:107" s="2" customFormat="1" ht="15" customHeight="1" x14ac:dyDescent="0.2">
      <c r="A24" s="95" t="str">
        <f t="shared" si="9"/>
        <v/>
      </c>
      <c r="B24" s="276"/>
      <c r="C24" s="277"/>
      <c r="D24" s="276"/>
      <c r="E24" s="277"/>
      <c r="F24" s="299"/>
      <c r="G24" s="300"/>
      <c r="H24" s="301"/>
      <c r="I24" s="109"/>
      <c r="J24" s="108"/>
      <c r="K24" s="109"/>
      <c r="L24" s="120"/>
      <c r="M24" s="111"/>
      <c r="N24" s="107"/>
      <c r="O24" s="257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8"/>
      <c r="AK24" s="258"/>
      <c r="AL24" s="258"/>
      <c r="AM24" s="258"/>
      <c r="AN24" s="258"/>
      <c r="AO24" s="258"/>
      <c r="AP24" s="258"/>
      <c r="AQ24" s="258"/>
      <c r="AR24" s="258"/>
      <c r="AS24" s="258"/>
      <c r="AT24" s="258"/>
      <c r="AU24" s="258"/>
      <c r="AV24" s="258"/>
      <c r="AW24" s="258"/>
      <c r="AX24" s="258"/>
      <c r="AY24" s="258"/>
      <c r="AZ24" s="258"/>
      <c r="BA24" s="258"/>
      <c r="BB24" s="258"/>
      <c r="BC24" s="258"/>
      <c r="BD24" s="258"/>
      <c r="BE24" s="258"/>
      <c r="BF24" s="258"/>
      <c r="BG24" s="258"/>
      <c r="BH24" s="258"/>
      <c r="BI24" s="258"/>
      <c r="BJ24" s="258"/>
      <c r="BK24" s="258"/>
      <c r="BL24" s="258"/>
      <c r="BM24" s="258"/>
      <c r="BN24" s="258"/>
      <c r="BO24" s="258"/>
      <c r="BP24" s="258"/>
      <c r="BQ24" s="258"/>
      <c r="BR24" s="258"/>
      <c r="BS24" s="258"/>
      <c r="BT24" s="258"/>
      <c r="BU24" s="258"/>
      <c r="BV24" s="259"/>
      <c r="BW24" s="119"/>
      <c r="BX24" s="106"/>
      <c r="BY24" s="12" t="s">
        <v>22</v>
      </c>
      <c r="BZ24" s="106"/>
      <c r="CA24" s="141"/>
      <c r="CB24" s="147"/>
      <c r="CC24" s="143"/>
      <c r="CD24" s="143"/>
      <c r="CE24" s="143"/>
      <c r="CF24" s="143"/>
      <c r="CG24" s="143"/>
      <c r="CH24" s="143"/>
      <c r="CI24" s="143"/>
      <c r="CJ24" s="143"/>
      <c r="CK24" s="143"/>
      <c r="CL24" s="143"/>
      <c r="CM24" s="144"/>
      <c r="CN24" s="6" t="b">
        <f t="shared" si="7"/>
        <v>0</v>
      </c>
      <c r="CO24" s="29" t="str">
        <f t="shared" ca="1" si="5"/>
        <v/>
      </c>
      <c r="CP24" s="39">
        <f>IF(COUNTIF($B$13:B24,B24)=1,1,0)</f>
        <v>0</v>
      </c>
      <c r="CQ24" s="39">
        <f>SUM($CP$13:CP24)</f>
        <v>0</v>
      </c>
      <c r="CR24" s="29"/>
      <c r="CS24" s="29"/>
      <c r="CT24" s="9"/>
      <c r="CU24" s="9"/>
      <c r="CV24" s="183"/>
      <c r="CW24" s="183" t="str">
        <f>IF(C3="新型コロナウイルス感染症","入力内容から発生人数を算出しています。WEB報告の参考としてください。","")</f>
        <v/>
      </c>
      <c r="CX24" s="183"/>
      <c r="CY24" s="183"/>
      <c r="CZ24" s="183"/>
      <c r="DA24" s="183"/>
      <c r="DB24" s="183"/>
      <c r="DC24" s="183"/>
    </row>
    <row r="25" spans="1:107" s="2" customFormat="1" ht="15" customHeight="1" x14ac:dyDescent="0.2">
      <c r="A25" s="95" t="str">
        <f t="shared" si="9"/>
        <v/>
      </c>
      <c r="B25" s="276"/>
      <c r="C25" s="277"/>
      <c r="D25" s="276"/>
      <c r="E25" s="277"/>
      <c r="F25" s="299"/>
      <c r="G25" s="300"/>
      <c r="H25" s="301"/>
      <c r="I25" s="109"/>
      <c r="J25" s="108"/>
      <c r="K25" s="109"/>
      <c r="L25" s="110"/>
      <c r="M25" s="111"/>
      <c r="N25" s="112"/>
      <c r="O25" s="257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8"/>
      <c r="AK25" s="258"/>
      <c r="AL25" s="258"/>
      <c r="AM25" s="258"/>
      <c r="AN25" s="258"/>
      <c r="AO25" s="258"/>
      <c r="AP25" s="258"/>
      <c r="AQ25" s="258"/>
      <c r="AR25" s="258"/>
      <c r="AS25" s="258"/>
      <c r="AT25" s="258"/>
      <c r="AU25" s="258"/>
      <c r="AV25" s="258"/>
      <c r="AW25" s="258"/>
      <c r="AX25" s="258"/>
      <c r="AY25" s="258"/>
      <c r="AZ25" s="258"/>
      <c r="BA25" s="258"/>
      <c r="BB25" s="258"/>
      <c r="BC25" s="258"/>
      <c r="BD25" s="258"/>
      <c r="BE25" s="258"/>
      <c r="BF25" s="258"/>
      <c r="BG25" s="258"/>
      <c r="BH25" s="258"/>
      <c r="BI25" s="258"/>
      <c r="BJ25" s="258"/>
      <c r="BK25" s="258"/>
      <c r="BL25" s="258"/>
      <c r="BM25" s="258"/>
      <c r="BN25" s="258"/>
      <c r="BO25" s="258"/>
      <c r="BP25" s="258"/>
      <c r="BQ25" s="258"/>
      <c r="BR25" s="258"/>
      <c r="BS25" s="258"/>
      <c r="BT25" s="258"/>
      <c r="BU25" s="258"/>
      <c r="BV25" s="259"/>
      <c r="BW25" s="119"/>
      <c r="BX25" s="106"/>
      <c r="BY25" s="12" t="s">
        <v>22</v>
      </c>
      <c r="BZ25" s="106"/>
      <c r="CA25" s="141"/>
      <c r="CB25" s="153"/>
      <c r="CC25" s="149"/>
      <c r="CD25" s="149"/>
      <c r="CE25" s="149"/>
      <c r="CF25" s="149"/>
      <c r="CG25" s="149"/>
      <c r="CH25" s="149"/>
      <c r="CI25" s="149"/>
      <c r="CJ25" s="149"/>
      <c r="CK25" s="149"/>
      <c r="CL25" s="149"/>
      <c r="CM25" s="150"/>
      <c r="CN25" s="6" t="b">
        <f t="shared" si="7"/>
        <v>0</v>
      </c>
      <c r="CO25" s="29" t="str">
        <f t="shared" ca="1" si="5"/>
        <v/>
      </c>
      <c r="CP25" s="39">
        <f>IF(COUNTIF($B$13:B25,B25)=1,1,0)</f>
        <v>0</v>
      </c>
      <c r="CQ25" s="39">
        <f>SUM($CP$13:CP25)</f>
        <v>0</v>
      </c>
      <c r="CR25" s="29"/>
      <c r="CS25" s="29"/>
      <c r="CV25" s="183"/>
      <c r="CW25" s="183" t="str">
        <f>IF(C3="新型コロナウイルス感染症","○ユニット・フロア別の陽性者数（累計）","")</f>
        <v/>
      </c>
      <c r="CX25" s="183"/>
      <c r="CY25" s="183"/>
      <c r="CZ25" s="183"/>
      <c r="DA25" s="183" t="str">
        <f>IF(C3="新型コロナウイルス感染症","○施設内療養者数、入院者数、死亡者数","")</f>
        <v/>
      </c>
      <c r="DB25" s="183"/>
      <c r="DC25" s="183"/>
    </row>
    <row r="26" spans="1:107" s="2" customFormat="1" ht="15" customHeight="1" x14ac:dyDescent="0.2">
      <c r="A26" s="95" t="str">
        <f t="shared" si="9"/>
        <v/>
      </c>
      <c r="B26" s="276"/>
      <c r="C26" s="277"/>
      <c r="D26" s="276"/>
      <c r="E26" s="277"/>
      <c r="F26" s="299"/>
      <c r="G26" s="300"/>
      <c r="H26" s="301"/>
      <c r="I26" s="109"/>
      <c r="J26" s="108"/>
      <c r="K26" s="109"/>
      <c r="L26" s="120"/>
      <c r="M26" s="111"/>
      <c r="N26" s="107"/>
      <c r="O26" s="256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  <c r="BJ26" s="254"/>
      <c r="BK26" s="254"/>
      <c r="BL26" s="254"/>
      <c r="BM26" s="254"/>
      <c r="BN26" s="254"/>
      <c r="BO26" s="254"/>
      <c r="BP26" s="254"/>
      <c r="BQ26" s="254"/>
      <c r="BR26" s="254"/>
      <c r="BS26" s="254"/>
      <c r="BT26" s="254"/>
      <c r="BU26" s="254"/>
      <c r="BV26" s="255"/>
      <c r="BW26" s="119"/>
      <c r="BX26" s="106"/>
      <c r="BY26" s="12" t="s">
        <v>22</v>
      </c>
      <c r="BZ26" s="106"/>
      <c r="CA26" s="141"/>
      <c r="CB26" s="147"/>
      <c r="CC26" s="143"/>
      <c r="CD26" s="143"/>
      <c r="CE26" s="143"/>
      <c r="CF26" s="143"/>
      <c r="CG26" s="143"/>
      <c r="CH26" s="143"/>
      <c r="CI26" s="143"/>
      <c r="CJ26" s="143"/>
      <c r="CK26" s="143"/>
      <c r="CL26" s="143"/>
      <c r="CM26" s="144"/>
      <c r="CN26" s="6" t="b">
        <f t="shared" si="7"/>
        <v>0</v>
      </c>
      <c r="CO26" s="29" t="str">
        <f t="shared" ca="1" si="5"/>
        <v/>
      </c>
      <c r="CP26" s="39">
        <f>IF(COUNTIF($B$13:B26,B26)=1,1,0)</f>
        <v>0</v>
      </c>
      <c r="CQ26" s="39">
        <f>SUM($CP$13:CP26)</f>
        <v>0</v>
      </c>
      <c r="CR26" s="29"/>
      <c r="CS26" s="29"/>
      <c r="CV26" s="183"/>
      <c r="CW26" s="183"/>
      <c r="CX26" s="213" t="str">
        <f>IF(C3="新型コロナウイルス感染症","利用者","")</f>
        <v/>
      </c>
      <c r="CY26" s="213" t="str">
        <f>IF(C3="新型コロナウイルス感染症","職員","")</f>
        <v/>
      </c>
      <c r="CZ26" s="183"/>
      <c r="DA26" s="183"/>
      <c r="DB26" s="213" t="str">
        <f>IF(C3="新型コロナウイルス感染症","利用者","")</f>
        <v/>
      </c>
      <c r="DC26" s="213" t="str">
        <f>IF(C3="新型コロナウイルス感染症","職員","")</f>
        <v/>
      </c>
    </row>
    <row r="27" spans="1:107" s="2" customFormat="1" ht="15" customHeight="1" x14ac:dyDescent="0.2">
      <c r="A27" s="95" t="str">
        <f t="shared" si="9"/>
        <v/>
      </c>
      <c r="B27" s="276"/>
      <c r="C27" s="277"/>
      <c r="D27" s="276"/>
      <c r="E27" s="277"/>
      <c r="F27" s="299"/>
      <c r="G27" s="300"/>
      <c r="H27" s="301"/>
      <c r="I27" s="109"/>
      <c r="J27" s="108"/>
      <c r="K27" s="109"/>
      <c r="L27" s="120"/>
      <c r="M27" s="111"/>
      <c r="N27" s="107"/>
      <c r="O27" s="257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58"/>
      <c r="AO27" s="258"/>
      <c r="AP27" s="258"/>
      <c r="AQ27" s="258"/>
      <c r="AR27" s="258"/>
      <c r="AS27" s="258"/>
      <c r="AT27" s="258"/>
      <c r="AU27" s="258"/>
      <c r="AV27" s="258"/>
      <c r="AW27" s="258"/>
      <c r="AX27" s="258"/>
      <c r="AY27" s="258"/>
      <c r="AZ27" s="258"/>
      <c r="BA27" s="258"/>
      <c r="BB27" s="258"/>
      <c r="BC27" s="258"/>
      <c r="BD27" s="258"/>
      <c r="BE27" s="258"/>
      <c r="BF27" s="258"/>
      <c r="BG27" s="258"/>
      <c r="BH27" s="258"/>
      <c r="BI27" s="258"/>
      <c r="BJ27" s="258"/>
      <c r="BK27" s="258"/>
      <c r="BL27" s="258"/>
      <c r="BM27" s="258"/>
      <c r="BN27" s="258"/>
      <c r="BO27" s="258"/>
      <c r="BP27" s="258"/>
      <c r="BQ27" s="258"/>
      <c r="BR27" s="258"/>
      <c r="BS27" s="258"/>
      <c r="BT27" s="258"/>
      <c r="BU27" s="258"/>
      <c r="BV27" s="259"/>
      <c r="BW27" s="119"/>
      <c r="BX27" s="106"/>
      <c r="BY27" s="12" t="s">
        <v>22</v>
      </c>
      <c r="BZ27" s="106"/>
      <c r="CA27" s="141"/>
      <c r="CB27" s="147"/>
      <c r="CC27" s="143"/>
      <c r="CD27" s="143"/>
      <c r="CE27" s="143"/>
      <c r="CF27" s="143"/>
      <c r="CG27" s="143"/>
      <c r="CH27" s="143"/>
      <c r="CI27" s="143"/>
      <c r="CJ27" s="143"/>
      <c r="CK27" s="143"/>
      <c r="CL27" s="143"/>
      <c r="CM27" s="144"/>
      <c r="CN27" s="6" t="b">
        <f t="shared" si="7"/>
        <v>0</v>
      </c>
      <c r="CO27" s="29" t="str">
        <f t="shared" ca="1" si="5"/>
        <v/>
      </c>
      <c r="CP27" s="39">
        <f>IF(COUNTIF($B$13:B27,B27)=1,1,0)</f>
        <v>0</v>
      </c>
      <c r="CQ27" s="39">
        <f>SUM($CP$13:CP27)</f>
        <v>0</v>
      </c>
      <c r="CR27" s="29"/>
      <c r="CS27" s="29"/>
      <c r="CV27" s="183"/>
      <c r="CW27" s="210" t="str">
        <f>IF($C$3="新型コロナウイルス感染症",IFERROR(IFERROR(INDEX(B:B,MATCH(CT13,CQ:CQ,0)),INDEX('記載様式（職員）'!B:B,MATCH(CT13,'記載様式（職員）'!CL:CL,0))),""),"")</f>
        <v/>
      </c>
      <c r="CX27" s="187" t="str">
        <f t="shared" ref="CX27:CX36" si="10">IF(AND($C$3="新型コロナウイルス感染症",CW27&lt;&gt;""),COUNTIFS(B:B,CW27,K:K,"陽性"),"")</f>
        <v/>
      </c>
      <c r="CY27" s="187" t="str">
        <f>IF('記載様式（職員）'!CP27="","",'記載様式（職員）'!CP27)</f>
        <v/>
      </c>
      <c r="CZ27" s="187"/>
      <c r="DA27" s="187" t="str">
        <f>IF(C3="新型コロナウイルス感染症","施設内療養者数（現時点）","")</f>
        <v/>
      </c>
      <c r="DB27" s="187" t="str">
        <f>IF(C3="新型コロナウイルス感染症",COUNTIFS(L:L,"&lt;="&amp;CF3,BW:BW,"")+COUNTIFS(L:L,"&lt;="&amp;CF3,BW:BW,"&gt;"&amp;CF3),"")</f>
        <v/>
      </c>
      <c r="DC27" s="213" t="str">
        <f>IF(C3="新型コロナウイルス感染症","ー","")</f>
        <v/>
      </c>
    </row>
    <row r="28" spans="1:107" s="2" customFormat="1" ht="15" customHeight="1" x14ac:dyDescent="0.2">
      <c r="A28" s="95" t="str">
        <f t="shared" si="9"/>
        <v/>
      </c>
      <c r="B28" s="276"/>
      <c r="C28" s="277"/>
      <c r="D28" s="276"/>
      <c r="E28" s="277"/>
      <c r="F28" s="299"/>
      <c r="G28" s="300"/>
      <c r="H28" s="301"/>
      <c r="I28" s="109"/>
      <c r="J28" s="108"/>
      <c r="K28" s="109"/>
      <c r="L28" s="110"/>
      <c r="M28" s="111"/>
      <c r="N28" s="112"/>
      <c r="O28" s="256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54"/>
      <c r="BM28" s="254"/>
      <c r="BN28" s="254"/>
      <c r="BO28" s="254"/>
      <c r="BP28" s="254"/>
      <c r="BQ28" s="254"/>
      <c r="BR28" s="254"/>
      <c r="BS28" s="254"/>
      <c r="BT28" s="254"/>
      <c r="BU28" s="254"/>
      <c r="BV28" s="255"/>
      <c r="BW28" s="119"/>
      <c r="BX28" s="106"/>
      <c r="BY28" s="12" t="s">
        <v>22</v>
      </c>
      <c r="BZ28" s="106"/>
      <c r="CA28" s="141"/>
      <c r="CB28" s="147"/>
      <c r="CC28" s="143"/>
      <c r="CD28" s="143"/>
      <c r="CE28" s="143"/>
      <c r="CF28" s="143"/>
      <c r="CG28" s="143"/>
      <c r="CH28" s="143"/>
      <c r="CI28" s="143"/>
      <c r="CJ28" s="143"/>
      <c r="CK28" s="143"/>
      <c r="CL28" s="143"/>
      <c r="CM28" s="144"/>
      <c r="CN28" s="6" t="b">
        <f t="shared" si="7"/>
        <v>0</v>
      </c>
      <c r="CO28" s="29" t="str">
        <f t="shared" ca="1" si="5"/>
        <v/>
      </c>
      <c r="CP28" s="39">
        <f>IF(COUNTIF($B$13:B28,B28)=1,1,0)</f>
        <v>0</v>
      </c>
      <c r="CQ28" s="39">
        <f>SUM($CP$13:CP28)</f>
        <v>0</v>
      </c>
      <c r="CR28" s="29"/>
      <c r="CS28" s="29"/>
      <c r="CT28" s="9"/>
      <c r="CU28" s="9"/>
      <c r="CV28" s="183"/>
      <c r="CW28" s="267" t="str">
        <f>IF($C$3="新型コロナウイルス感染症",IFERROR(IFERROR(INDEX(B:B,MATCH(CT14,CQ:CQ,0)),INDEX('記載様式（職員）'!B:B,MATCH(CT14,'記載様式（職員）'!CL:CL,0))),""),"")</f>
        <v/>
      </c>
      <c r="CX28" s="187" t="str">
        <f t="shared" si="10"/>
        <v/>
      </c>
      <c r="CY28" s="187" t="str">
        <f>IF('記載様式（職員）'!CP28="","",'記載様式（職員）'!CP28)</f>
        <v/>
      </c>
      <c r="CZ28" s="187"/>
      <c r="DA28" s="183" t="str">
        <f>IF(C3="新型コロナウイルス感染症","入院者数（現時点）","")</f>
        <v/>
      </c>
      <c r="DB28" s="183" t="str">
        <f>IF(C3="新型コロナウイルス感染症",COUNTIFS(BX:BX,"&lt;="&amp;CF3,BZ:BZ,"")+COUNTIFS(BX:BX,"&lt;="&amp;CF3,BZ:BZ,"&gt;="&amp;CF3),"")</f>
        <v/>
      </c>
      <c r="DC28" s="213" t="str">
        <f>IF(C3="新型コロナウイルス感染症","ー","")</f>
        <v/>
      </c>
    </row>
    <row r="29" spans="1:107" s="2" customFormat="1" ht="15" customHeight="1" x14ac:dyDescent="0.2">
      <c r="A29" s="95" t="str">
        <f t="shared" si="9"/>
        <v/>
      </c>
      <c r="B29" s="276"/>
      <c r="C29" s="277"/>
      <c r="D29" s="276"/>
      <c r="E29" s="277"/>
      <c r="F29" s="299"/>
      <c r="G29" s="300"/>
      <c r="H29" s="301"/>
      <c r="I29" s="109"/>
      <c r="J29" s="108"/>
      <c r="K29" s="109"/>
      <c r="L29" s="120"/>
      <c r="M29" s="111"/>
      <c r="N29" s="107"/>
      <c r="O29" s="256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254"/>
      <c r="BU29" s="254"/>
      <c r="BV29" s="255"/>
      <c r="BW29" s="119"/>
      <c r="BX29" s="106"/>
      <c r="BY29" s="12" t="s">
        <v>22</v>
      </c>
      <c r="BZ29" s="106"/>
      <c r="CA29" s="141"/>
      <c r="CB29" s="148"/>
      <c r="CC29" s="149"/>
      <c r="CD29" s="149"/>
      <c r="CE29" s="149"/>
      <c r="CF29" s="149"/>
      <c r="CG29" s="149"/>
      <c r="CH29" s="149"/>
      <c r="CI29" s="149"/>
      <c r="CJ29" s="149"/>
      <c r="CK29" s="149"/>
      <c r="CL29" s="149"/>
      <c r="CM29" s="150"/>
      <c r="CN29" s="6" t="b">
        <f t="shared" si="7"/>
        <v>0</v>
      </c>
      <c r="CO29" s="29" t="str">
        <f t="shared" ca="1" si="5"/>
        <v/>
      </c>
      <c r="CP29" s="39">
        <f>IF(COUNTIF($B$13:B29,B29)=1,1,0)</f>
        <v>0</v>
      </c>
      <c r="CQ29" s="39">
        <f>SUM($CP$13:CP29)</f>
        <v>0</v>
      </c>
      <c r="CR29" s="29"/>
      <c r="CS29" s="29"/>
      <c r="CT29" s="9"/>
      <c r="CU29" s="9"/>
      <c r="CV29" s="183"/>
      <c r="CW29" s="267" t="str">
        <f>IF($C$3="新型コロナウイルス感染症",IFERROR(IFERROR(INDEX(B:B,MATCH(CT15,CQ:CQ,0)),INDEX('記載様式（職員）'!B:B,MATCH(CT15,'記載様式（職員）'!CL:CL,0))),""),"")</f>
        <v/>
      </c>
      <c r="CX29" s="187" t="str">
        <f t="shared" si="10"/>
        <v/>
      </c>
      <c r="CY29" s="187" t="str">
        <f>IF('記載様式（職員）'!CP29="","",'記載様式（職員）'!CP29)</f>
        <v/>
      </c>
      <c r="CZ29" s="183"/>
      <c r="DA29" s="187" t="str">
        <f>IF(C3="新型コロナウイルス感染症","死亡者数（累計）","")</f>
        <v/>
      </c>
      <c r="DB29" s="187" t="str">
        <f>IF(C3="新型コロナウイルス感染症",COUNTA(CA13:CA112),"")</f>
        <v/>
      </c>
      <c r="DC29" s="210" t="str">
        <f>IF(C3="新型コロナウイルス感染症","ー","")</f>
        <v/>
      </c>
    </row>
    <row r="30" spans="1:107" s="2" customFormat="1" ht="15" customHeight="1" x14ac:dyDescent="0.2">
      <c r="A30" s="95" t="str">
        <f t="shared" si="9"/>
        <v/>
      </c>
      <c r="B30" s="276"/>
      <c r="C30" s="277"/>
      <c r="D30" s="276"/>
      <c r="E30" s="277"/>
      <c r="F30" s="299"/>
      <c r="G30" s="300"/>
      <c r="H30" s="301"/>
      <c r="I30" s="109"/>
      <c r="J30" s="108"/>
      <c r="K30" s="109"/>
      <c r="L30" s="120"/>
      <c r="M30" s="111"/>
      <c r="N30" s="107"/>
      <c r="O30" s="256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AU30" s="254"/>
      <c r="AV30" s="254"/>
      <c r="AW30" s="254"/>
      <c r="AX30" s="254"/>
      <c r="AY30" s="254"/>
      <c r="AZ30" s="254"/>
      <c r="BA30" s="254"/>
      <c r="BB30" s="254"/>
      <c r="BC30" s="254"/>
      <c r="BD30" s="254"/>
      <c r="BE30" s="254"/>
      <c r="BF30" s="254"/>
      <c r="BG30" s="254"/>
      <c r="BH30" s="254"/>
      <c r="BI30" s="254"/>
      <c r="BJ30" s="254"/>
      <c r="BK30" s="254"/>
      <c r="BL30" s="254"/>
      <c r="BM30" s="254"/>
      <c r="BN30" s="254"/>
      <c r="BO30" s="254"/>
      <c r="BP30" s="254"/>
      <c r="BQ30" s="254"/>
      <c r="BR30" s="254"/>
      <c r="BS30" s="254"/>
      <c r="BT30" s="254"/>
      <c r="BU30" s="254"/>
      <c r="BV30" s="255"/>
      <c r="BW30" s="121"/>
      <c r="BX30" s="116"/>
      <c r="BY30" s="12" t="s">
        <v>22</v>
      </c>
      <c r="BZ30" s="116"/>
      <c r="CA30" s="146"/>
      <c r="CB30" s="148"/>
      <c r="CC30" s="149"/>
      <c r="CD30" s="149"/>
      <c r="CE30" s="149"/>
      <c r="CF30" s="149"/>
      <c r="CG30" s="149"/>
      <c r="CH30" s="149"/>
      <c r="CI30" s="149"/>
      <c r="CJ30" s="149"/>
      <c r="CK30" s="149"/>
      <c r="CL30" s="149"/>
      <c r="CM30" s="150"/>
      <c r="CN30" s="6" t="b">
        <f t="shared" si="7"/>
        <v>0</v>
      </c>
      <c r="CO30" s="29" t="str">
        <f t="shared" ca="1" si="5"/>
        <v/>
      </c>
      <c r="CP30" s="39">
        <f>IF(COUNTIF($B$13:B30,B30)=1,1,0)</f>
        <v>0</v>
      </c>
      <c r="CQ30" s="39">
        <f>SUM($CP$13:CP30)</f>
        <v>0</v>
      </c>
      <c r="CR30" s="29"/>
      <c r="CS30" s="29"/>
      <c r="CV30" s="183"/>
      <c r="CW30" s="267" t="str">
        <f>IF($C$3="新型コロナウイルス感染症",IFERROR(IFERROR(INDEX(B:B,MATCH(CT16,CQ:CQ,0)),INDEX('記載様式（職員）'!B:B,MATCH(CT16,'記載様式（職員）'!CL:CL,0))),""),"")</f>
        <v/>
      </c>
      <c r="CX30" s="187" t="str">
        <f t="shared" si="10"/>
        <v/>
      </c>
      <c r="CY30" s="187" t="str">
        <f>IF('記載様式（職員）'!CP30="","",'記載様式（職員）'!CP30)</f>
        <v/>
      </c>
      <c r="CZ30" s="187"/>
      <c r="DA30" s="187"/>
      <c r="DB30" s="183"/>
      <c r="DC30" s="183"/>
    </row>
    <row r="31" spans="1:107" ht="15" customHeight="1" x14ac:dyDescent="0.2">
      <c r="A31" s="95" t="str">
        <f t="shared" si="9"/>
        <v/>
      </c>
      <c r="B31" s="276"/>
      <c r="C31" s="277"/>
      <c r="D31" s="276"/>
      <c r="E31" s="277"/>
      <c r="F31" s="299"/>
      <c r="G31" s="300"/>
      <c r="H31" s="301"/>
      <c r="I31" s="109"/>
      <c r="J31" s="108"/>
      <c r="K31" s="109"/>
      <c r="L31" s="120"/>
      <c r="M31" s="111"/>
      <c r="N31" s="107"/>
      <c r="O31" s="256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54"/>
      <c r="BL31" s="254"/>
      <c r="BM31" s="254"/>
      <c r="BN31" s="254"/>
      <c r="BO31" s="254"/>
      <c r="BP31" s="254"/>
      <c r="BQ31" s="254"/>
      <c r="BR31" s="254"/>
      <c r="BS31" s="254"/>
      <c r="BT31" s="254"/>
      <c r="BU31" s="254"/>
      <c r="BV31" s="255"/>
      <c r="BW31" s="121"/>
      <c r="BX31" s="106"/>
      <c r="BY31" s="12" t="s">
        <v>22</v>
      </c>
      <c r="BZ31" s="106"/>
      <c r="CA31" s="141"/>
      <c r="CB31" s="142"/>
      <c r="CC31" s="143"/>
      <c r="CD31" s="143"/>
      <c r="CE31" s="143"/>
      <c r="CF31" s="143"/>
      <c r="CG31" s="143"/>
      <c r="CH31" s="143"/>
      <c r="CI31" s="143"/>
      <c r="CJ31" s="143"/>
      <c r="CK31" s="143"/>
      <c r="CL31" s="143"/>
      <c r="CM31" s="144"/>
      <c r="CN31" s="6" t="b">
        <f t="shared" si="7"/>
        <v>0</v>
      </c>
      <c r="CO31" s="29" t="str">
        <f t="shared" ca="1" si="5"/>
        <v/>
      </c>
      <c r="CP31" s="39">
        <f>IF(COUNTIF($B$13:B31,B31)=1,1,0)</f>
        <v>0</v>
      </c>
      <c r="CQ31" s="39">
        <f>SUM($CP$13:CP31)</f>
        <v>0</v>
      </c>
      <c r="CR31" s="29"/>
      <c r="CS31" s="29"/>
      <c r="CT31" s="5"/>
      <c r="CU31" s="5"/>
      <c r="CW31" s="267" t="str">
        <f>IF($C$3="新型コロナウイルス感染症",IFERROR(IFERROR(INDEX(B:B,MATCH(CT17,CQ:CQ,0)),INDEX('記載様式（職員）'!B:B,MATCH(CT17,'記載様式（職員）'!CL:CL,0))),""),"")</f>
        <v/>
      </c>
      <c r="CX31" s="187" t="str">
        <f t="shared" si="10"/>
        <v/>
      </c>
      <c r="CY31" s="187" t="str">
        <f>IF('記載様式（職員）'!CP31="","",'記載様式（職員）'!CP31)</f>
        <v/>
      </c>
      <c r="CZ31" s="187"/>
      <c r="DA31" s="187"/>
    </row>
    <row r="32" spans="1:107" s="2" customFormat="1" ht="15" customHeight="1" x14ac:dyDescent="0.2">
      <c r="A32" s="95" t="str">
        <f t="shared" si="9"/>
        <v/>
      </c>
      <c r="B32" s="276"/>
      <c r="C32" s="277"/>
      <c r="D32" s="276"/>
      <c r="E32" s="277"/>
      <c r="F32" s="299"/>
      <c r="G32" s="300"/>
      <c r="H32" s="301"/>
      <c r="I32" s="109"/>
      <c r="J32" s="108"/>
      <c r="K32" s="109"/>
      <c r="L32" s="120"/>
      <c r="M32" s="111"/>
      <c r="N32" s="107"/>
      <c r="O32" s="256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254"/>
      <c r="BL32" s="254"/>
      <c r="BM32" s="254"/>
      <c r="BN32" s="254"/>
      <c r="BO32" s="254"/>
      <c r="BP32" s="254"/>
      <c r="BQ32" s="254"/>
      <c r="BR32" s="254"/>
      <c r="BS32" s="254"/>
      <c r="BT32" s="254"/>
      <c r="BU32" s="254"/>
      <c r="BV32" s="255"/>
      <c r="BW32" s="121"/>
      <c r="BX32" s="106"/>
      <c r="BY32" s="12" t="s">
        <v>22</v>
      </c>
      <c r="BZ32" s="106"/>
      <c r="CA32" s="141"/>
      <c r="CB32" s="142"/>
      <c r="CC32" s="143"/>
      <c r="CD32" s="143"/>
      <c r="CE32" s="143"/>
      <c r="CF32" s="143"/>
      <c r="CG32" s="143"/>
      <c r="CH32" s="143"/>
      <c r="CI32" s="143"/>
      <c r="CJ32" s="143"/>
      <c r="CK32" s="143"/>
      <c r="CL32" s="143"/>
      <c r="CM32" s="144"/>
      <c r="CN32" s="6" t="b">
        <f t="shared" si="7"/>
        <v>0</v>
      </c>
      <c r="CO32" s="29" t="str">
        <f t="shared" ca="1" si="5"/>
        <v/>
      </c>
      <c r="CP32" s="39">
        <f>IF(COUNTIF($B$13:B32,B32)=1,1,0)</f>
        <v>0</v>
      </c>
      <c r="CQ32" s="39">
        <f>SUM($CP$13:CP32)</f>
        <v>0</v>
      </c>
      <c r="CR32" s="29"/>
      <c r="CS32" s="29"/>
      <c r="CV32" s="183"/>
      <c r="CW32" s="267" t="str">
        <f>IF($C$3="新型コロナウイルス感染症",IFERROR(IFERROR(INDEX(B:B,MATCH(CT18,CQ:CQ,0)),INDEX('記載様式（職員）'!B:B,MATCH(CT18,'記載様式（職員）'!CL:CL,0))),""),"")</f>
        <v/>
      </c>
      <c r="CX32" s="187" t="str">
        <f t="shared" si="10"/>
        <v/>
      </c>
      <c r="CY32" s="187" t="str">
        <f>IF('記載様式（職員）'!CP32="","",'記載様式（職員）'!CP32)</f>
        <v/>
      </c>
      <c r="CZ32" s="187"/>
      <c r="DA32" s="183"/>
      <c r="DB32" s="183"/>
      <c r="DC32" s="183"/>
    </row>
    <row r="33" spans="1:107" s="2" customFormat="1" ht="15" customHeight="1" x14ac:dyDescent="0.2">
      <c r="A33" s="95" t="str">
        <f t="shared" si="9"/>
        <v/>
      </c>
      <c r="B33" s="276"/>
      <c r="C33" s="277"/>
      <c r="D33" s="276"/>
      <c r="E33" s="277"/>
      <c r="F33" s="299"/>
      <c r="G33" s="300"/>
      <c r="H33" s="301"/>
      <c r="I33" s="109"/>
      <c r="J33" s="108"/>
      <c r="K33" s="109"/>
      <c r="L33" s="120"/>
      <c r="M33" s="111"/>
      <c r="N33" s="107"/>
      <c r="O33" s="256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4"/>
      <c r="BH33" s="254"/>
      <c r="BI33" s="254"/>
      <c r="BJ33" s="254"/>
      <c r="BK33" s="254"/>
      <c r="BL33" s="254"/>
      <c r="BM33" s="254"/>
      <c r="BN33" s="254"/>
      <c r="BO33" s="254"/>
      <c r="BP33" s="254"/>
      <c r="BQ33" s="254"/>
      <c r="BR33" s="254"/>
      <c r="BS33" s="254"/>
      <c r="BT33" s="254"/>
      <c r="BU33" s="254"/>
      <c r="BV33" s="255"/>
      <c r="BW33" s="121"/>
      <c r="BX33" s="106"/>
      <c r="BY33" s="12" t="s">
        <v>22</v>
      </c>
      <c r="BZ33" s="106"/>
      <c r="CA33" s="141"/>
      <c r="CB33" s="142"/>
      <c r="CC33" s="143"/>
      <c r="CD33" s="143"/>
      <c r="CE33" s="143"/>
      <c r="CF33" s="143"/>
      <c r="CG33" s="143"/>
      <c r="CH33" s="143"/>
      <c r="CI33" s="143"/>
      <c r="CJ33" s="143"/>
      <c r="CK33" s="143"/>
      <c r="CL33" s="143"/>
      <c r="CM33" s="144"/>
      <c r="CN33" s="6" t="b">
        <f t="shared" si="7"/>
        <v>0</v>
      </c>
      <c r="CO33" s="29" t="str">
        <f t="shared" ca="1" si="5"/>
        <v/>
      </c>
      <c r="CP33" s="39">
        <f>IF(COUNTIF($B$13:B33,B33)=1,1,0)</f>
        <v>0</v>
      </c>
      <c r="CQ33" s="39">
        <f>SUM($CP$13:CP33)</f>
        <v>0</v>
      </c>
      <c r="CR33" s="29"/>
      <c r="CS33" s="29"/>
      <c r="CV33" s="183"/>
      <c r="CW33" s="267" t="str">
        <f>IF($C$3="新型コロナウイルス感染症",IFERROR(IFERROR(INDEX(B:B,MATCH(CT19,CQ:CQ,0)),INDEX('記載様式（職員）'!B:B,MATCH(CT19,'記載様式（職員）'!CL:CL,0))),""),"")</f>
        <v/>
      </c>
      <c r="CX33" s="187" t="str">
        <f t="shared" si="10"/>
        <v/>
      </c>
      <c r="CY33" s="187" t="str">
        <f>IF('記載様式（職員）'!CP33="","",'記載様式（職員）'!CP33)</f>
        <v/>
      </c>
      <c r="CZ33" s="183"/>
      <c r="DA33" s="183"/>
      <c r="DB33" s="187"/>
      <c r="DC33" s="187"/>
    </row>
    <row r="34" spans="1:107" s="2" customFormat="1" ht="15" customHeight="1" x14ac:dyDescent="0.2">
      <c r="A34" s="95" t="str">
        <f t="shared" si="9"/>
        <v/>
      </c>
      <c r="B34" s="276"/>
      <c r="C34" s="277"/>
      <c r="D34" s="276"/>
      <c r="E34" s="277"/>
      <c r="F34" s="299"/>
      <c r="G34" s="300"/>
      <c r="H34" s="301"/>
      <c r="I34" s="109"/>
      <c r="J34" s="108"/>
      <c r="K34" s="109"/>
      <c r="L34" s="120"/>
      <c r="M34" s="111"/>
      <c r="N34" s="107"/>
      <c r="O34" s="256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4"/>
      <c r="BI34" s="254"/>
      <c r="BJ34" s="254"/>
      <c r="BK34" s="254"/>
      <c r="BL34" s="254"/>
      <c r="BM34" s="254"/>
      <c r="BN34" s="254"/>
      <c r="BO34" s="254"/>
      <c r="BP34" s="254"/>
      <c r="BQ34" s="254"/>
      <c r="BR34" s="254"/>
      <c r="BS34" s="254"/>
      <c r="BT34" s="254"/>
      <c r="BU34" s="254"/>
      <c r="BV34" s="255"/>
      <c r="BW34" s="121"/>
      <c r="BX34" s="106"/>
      <c r="BY34" s="12" t="s">
        <v>22</v>
      </c>
      <c r="BZ34" s="106"/>
      <c r="CA34" s="141"/>
      <c r="CB34" s="142"/>
      <c r="CC34" s="143"/>
      <c r="CD34" s="143"/>
      <c r="CE34" s="143"/>
      <c r="CF34" s="143"/>
      <c r="CG34" s="143"/>
      <c r="CH34" s="143"/>
      <c r="CI34" s="143"/>
      <c r="CJ34" s="143"/>
      <c r="CK34" s="143"/>
      <c r="CL34" s="143"/>
      <c r="CM34" s="144"/>
      <c r="CN34" s="6" t="b">
        <f t="shared" si="7"/>
        <v>0</v>
      </c>
      <c r="CO34" s="29" t="str">
        <f t="shared" ca="1" si="5"/>
        <v/>
      </c>
      <c r="CP34" s="39">
        <f>IF(COUNTIF($B$13:B34,B34)=1,1,0)</f>
        <v>0</v>
      </c>
      <c r="CQ34" s="39">
        <f>SUM($CP$13:CP34)</f>
        <v>0</v>
      </c>
      <c r="CR34" s="29"/>
      <c r="CS34" s="29"/>
      <c r="CV34" s="183"/>
      <c r="CW34" s="267" t="str">
        <f>IF($C$3="新型コロナウイルス感染症",IFERROR(IFERROR(INDEX(B:B,MATCH(CT20,CQ:CQ,0)),INDEX('記載様式（職員）'!B:B,MATCH(CT20,'記載様式（職員）'!CL:CL,0))),""),"")</f>
        <v/>
      </c>
      <c r="CX34" s="187" t="str">
        <f t="shared" si="10"/>
        <v/>
      </c>
      <c r="CY34" s="187" t="str">
        <f>IF('記載様式（職員）'!CP34="","",'記載様式（職員）'!CP34)</f>
        <v/>
      </c>
      <c r="CZ34" s="183"/>
      <c r="DA34" s="183"/>
      <c r="DB34" s="187"/>
      <c r="DC34" s="187"/>
    </row>
    <row r="35" spans="1:107" ht="15" customHeight="1" x14ac:dyDescent="0.2">
      <c r="A35" s="95" t="str">
        <f t="shared" si="9"/>
        <v/>
      </c>
      <c r="B35" s="276"/>
      <c r="C35" s="277"/>
      <c r="D35" s="276"/>
      <c r="E35" s="277"/>
      <c r="F35" s="299"/>
      <c r="G35" s="300"/>
      <c r="H35" s="301"/>
      <c r="I35" s="109"/>
      <c r="J35" s="108"/>
      <c r="K35" s="109"/>
      <c r="L35" s="120"/>
      <c r="M35" s="111"/>
      <c r="N35" s="107"/>
      <c r="O35" s="256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5"/>
      <c r="BW35" s="121"/>
      <c r="BX35" s="106"/>
      <c r="BY35" s="12" t="s">
        <v>22</v>
      </c>
      <c r="BZ35" s="106"/>
      <c r="CA35" s="141"/>
      <c r="CB35" s="142"/>
      <c r="CC35" s="143"/>
      <c r="CD35" s="143"/>
      <c r="CE35" s="143"/>
      <c r="CF35" s="143"/>
      <c r="CG35" s="143"/>
      <c r="CH35" s="143"/>
      <c r="CI35" s="143"/>
      <c r="CJ35" s="143"/>
      <c r="CK35" s="143"/>
      <c r="CL35" s="143"/>
      <c r="CM35" s="144"/>
      <c r="CN35" s="6" t="b">
        <f t="shared" si="7"/>
        <v>0</v>
      </c>
      <c r="CO35" s="29" t="str">
        <f t="shared" ca="1" si="5"/>
        <v/>
      </c>
      <c r="CP35" s="39">
        <f>IF(COUNTIF($B$13:B35,B35)=1,1,0)</f>
        <v>0</v>
      </c>
      <c r="CQ35" s="39">
        <f>SUM($CP$13:CP35)</f>
        <v>0</v>
      </c>
      <c r="CR35" s="29"/>
      <c r="CS35" s="29"/>
      <c r="CT35" s="5"/>
      <c r="CU35" s="5"/>
      <c r="CW35" s="267" t="str">
        <f>IF($C$3="新型コロナウイルス感染症",IFERROR(IFERROR(INDEX(B:B,MATCH(CT21,CQ:CQ,0)),INDEX('記載様式（職員）'!B:B,MATCH(CT21,'記載様式（職員）'!CL:CL,0))),""),"")</f>
        <v/>
      </c>
      <c r="CX35" s="187" t="str">
        <f t="shared" si="10"/>
        <v/>
      </c>
      <c r="CY35" s="187" t="str">
        <f>IF('記載様式（職員）'!CP35="","",'記載様式（職員）'!CP35)</f>
        <v/>
      </c>
      <c r="DA35" s="187"/>
      <c r="DB35" s="187"/>
      <c r="DC35" s="187"/>
    </row>
    <row r="36" spans="1:107" ht="15" customHeight="1" x14ac:dyDescent="0.2">
      <c r="A36" s="95" t="str">
        <f t="shared" si="9"/>
        <v/>
      </c>
      <c r="B36" s="276"/>
      <c r="C36" s="277"/>
      <c r="D36" s="276"/>
      <c r="E36" s="277"/>
      <c r="F36" s="299"/>
      <c r="G36" s="300"/>
      <c r="H36" s="301"/>
      <c r="I36" s="109"/>
      <c r="J36" s="108"/>
      <c r="K36" s="109"/>
      <c r="L36" s="120"/>
      <c r="M36" s="111"/>
      <c r="N36" s="107"/>
      <c r="O36" s="256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4"/>
      <c r="BV36" s="255"/>
      <c r="BW36" s="121"/>
      <c r="BX36" s="106"/>
      <c r="BY36" s="12" t="s">
        <v>22</v>
      </c>
      <c r="BZ36" s="106"/>
      <c r="CA36" s="141"/>
      <c r="CB36" s="142"/>
      <c r="CC36" s="143"/>
      <c r="CD36" s="143"/>
      <c r="CE36" s="143"/>
      <c r="CF36" s="143"/>
      <c r="CG36" s="143"/>
      <c r="CH36" s="143"/>
      <c r="CI36" s="143"/>
      <c r="CJ36" s="143"/>
      <c r="CK36" s="143"/>
      <c r="CL36" s="143"/>
      <c r="CM36" s="144"/>
      <c r="CN36" s="6" t="b">
        <f t="shared" si="7"/>
        <v>0</v>
      </c>
      <c r="CO36" s="29" t="str">
        <f t="shared" ca="1" si="5"/>
        <v/>
      </c>
      <c r="CP36" s="39">
        <f>IF(COUNTIF($B$13:B36,B36)=1,1,0)</f>
        <v>0</v>
      </c>
      <c r="CQ36" s="39">
        <f>SUM($CP$13:CP36)</f>
        <v>0</v>
      </c>
      <c r="CR36" s="29"/>
      <c r="CS36" s="29"/>
      <c r="CT36" s="5"/>
      <c r="CU36" s="5"/>
      <c r="CW36" s="267" t="str">
        <f>IF($C$3="新型コロナウイルス感染症",IFERROR(IFERROR(INDEX(B:B,MATCH(CT22,CQ:CQ,0)),INDEX('記載様式（職員）'!B:B,MATCH(CT22,'記載様式（職員）'!CL:CL,0))),""),"")</f>
        <v/>
      </c>
      <c r="CX36" s="187" t="str">
        <f t="shared" si="10"/>
        <v/>
      </c>
      <c r="CY36" s="187" t="str">
        <f>IF('記載様式（職員）'!CP36="","",'記載様式（職員）'!CP36)</f>
        <v/>
      </c>
      <c r="CZ36" s="187"/>
      <c r="DA36" s="187"/>
    </row>
    <row r="37" spans="1:107" ht="15" customHeight="1" x14ac:dyDescent="0.2">
      <c r="A37" s="95" t="str">
        <f t="shared" si="9"/>
        <v/>
      </c>
      <c r="B37" s="276"/>
      <c r="C37" s="277"/>
      <c r="D37" s="276"/>
      <c r="E37" s="277"/>
      <c r="F37" s="299"/>
      <c r="G37" s="300"/>
      <c r="H37" s="301"/>
      <c r="I37" s="107"/>
      <c r="J37" s="117"/>
      <c r="K37" s="109"/>
      <c r="L37" s="120"/>
      <c r="M37" s="118"/>
      <c r="N37" s="107"/>
      <c r="O37" s="256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4"/>
      <c r="BT37" s="254"/>
      <c r="BU37" s="254"/>
      <c r="BV37" s="255"/>
      <c r="BW37" s="122"/>
      <c r="BX37" s="123"/>
      <c r="BY37" s="12" t="s">
        <v>22</v>
      </c>
      <c r="BZ37" s="123"/>
      <c r="CA37" s="154"/>
      <c r="CB37" s="155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7"/>
      <c r="CN37" s="6" t="b">
        <f t="shared" si="7"/>
        <v>0</v>
      </c>
      <c r="CO37" s="29" t="str">
        <f t="shared" ca="1" si="5"/>
        <v/>
      </c>
      <c r="CP37" s="39">
        <f>IF(COUNTIF($B$13:B37,B37)=1,1,0)</f>
        <v>0</v>
      </c>
      <c r="CQ37" s="39">
        <f>SUM($CP$13:CP37)</f>
        <v>0</v>
      </c>
      <c r="CR37" s="29"/>
      <c r="CS37" s="29"/>
      <c r="CT37" s="5"/>
      <c r="CU37" s="5"/>
      <c r="CW37" s="213" t="str">
        <f>IF(C3="新型コロナウイルス感染症","計","")</f>
        <v/>
      </c>
      <c r="CX37" s="187" t="str">
        <f>IF(C3="新型コロナウイルス感染症",SUM(CX27:CX36),"")</f>
        <v/>
      </c>
      <c r="CY37" s="187" t="str">
        <f>IF(C3="新型コロナウイルス感染症",SUM(CY27:CY36),"")</f>
        <v/>
      </c>
      <c r="CZ37" s="187"/>
    </row>
    <row r="38" spans="1:107" s="2" customFormat="1" ht="15" customHeight="1" x14ac:dyDescent="0.2">
      <c r="A38" s="95" t="str">
        <f t="shared" si="9"/>
        <v/>
      </c>
      <c r="B38" s="276"/>
      <c r="C38" s="277"/>
      <c r="D38" s="276"/>
      <c r="E38" s="277"/>
      <c r="F38" s="299"/>
      <c r="G38" s="300"/>
      <c r="H38" s="301"/>
      <c r="I38" s="109"/>
      <c r="J38" s="109"/>
      <c r="K38" s="109"/>
      <c r="L38" s="120"/>
      <c r="M38" s="111"/>
      <c r="N38" s="107"/>
      <c r="O38" s="256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4"/>
      <c r="BQ38" s="254"/>
      <c r="BR38" s="254"/>
      <c r="BS38" s="254"/>
      <c r="BT38" s="254"/>
      <c r="BU38" s="254"/>
      <c r="BV38" s="255"/>
      <c r="BW38" s="121"/>
      <c r="BX38" s="116"/>
      <c r="BY38" s="12" t="s">
        <v>22</v>
      </c>
      <c r="BZ38" s="116"/>
      <c r="CA38" s="146"/>
      <c r="CB38" s="148"/>
      <c r="CC38" s="149"/>
      <c r="CD38" s="149"/>
      <c r="CE38" s="149"/>
      <c r="CF38" s="149"/>
      <c r="CG38" s="149"/>
      <c r="CH38" s="149"/>
      <c r="CI38" s="149"/>
      <c r="CJ38" s="149"/>
      <c r="CK38" s="149"/>
      <c r="CL38" s="149"/>
      <c r="CM38" s="150"/>
      <c r="CN38" s="6" t="b">
        <f t="shared" si="7"/>
        <v>0</v>
      </c>
      <c r="CO38" s="29" t="str">
        <f t="shared" ca="1" si="5"/>
        <v/>
      </c>
      <c r="CP38" s="39">
        <f>IF(COUNTIF($B$13:B38,B38)=1,1,0)</f>
        <v>0</v>
      </c>
      <c r="CQ38" s="39">
        <f>SUM($CP$13:CP38)</f>
        <v>0</v>
      </c>
      <c r="CR38" s="29"/>
      <c r="CS38" s="29"/>
      <c r="CV38" s="183"/>
      <c r="CW38" s="183"/>
      <c r="CX38" s="183"/>
      <c r="CY38" s="183"/>
      <c r="CZ38" s="183"/>
      <c r="DA38" s="183"/>
      <c r="DB38" s="183"/>
      <c r="DC38" s="183"/>
    </row>
    <row r="39" spans="1:107" s="2" customFormat="1" ht="15" customHeight="1" x14ac:dyDescent="0.2">
      <c r="A39" s="95" t="str">
        <f t="shared" si="9"/>
        <v/>
      </c>
      <c r="B39" s="276"/>
      <c r="C39" s="277"/>
      <c r="D39" s="276"/>
      <c r="E39" s="277"/>
      <c r="F39" s="299"/>
      <c r="G39" s="300"/>
      <c r="H39" s="301"/>
      <c r="I39" s="107"/>
      <c r="J39" s="107"/>
      <c r="K39" s="109"/>
      <c r="L39" s="120"/>
      <c r="M39" s="118"/>
      <c r="N39" s="107"/>
      <c r="O39" s="256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4"/>
      <c r="BL39" s="254"/>
      <c r="BM39" s="254"/>
      <c r="BN39" s="254"/>
      <c r="BO39" s="254"/>
      <c r="BP39" s="254"/>
      <c r="BQ39" s="254"/>
      <c r="BR39" s="254"/>
      <c r="BS39" s="254"/>
      <c r="BT39" s="254"/>
      <c r="BU39" s="254"/>
      <c r="BV39" s="255"/>
      <c r="BW39" s="122"/>
      <c r="BX39" s="123"/>
      <c r="BY39" s="12" t="s">
        <v>22</v>
      </c>
      <c r="BZ39" s="123"/>
      <c r="CA39" s="154"/>
      <c r="CB39" s="148"/>
      <c r="CC39" s="149"/>
      <c r="CD39" s="149"/>
      <c r="CE39" s="149"/>
      <c r="CF39" s="149"/>
      <c r="CG39" s="149"/>
      <c r="CH39" s="149"/>
      <c r="CI39" s="149"/>
      <c r="CJ39" s="149"/>
      <c r="CK39" s="149"/>
      <c r="CL39" s="149"/>
      <c r="CM39" s="150"/>
      <c r="CN39" s="6" t="b">
        <f t="shared" si="7"/>
        <v>0</v>
      </c>
      <c r="CO39" s="29" t="str">
        <f t="shared" ca="1" si="5"/>
        <v/>
      </c>
      <c r="CP39" s="39">
        <f>IF(COUNTIF($B$13:B39,B39)=1,1,0)</f>
        <v>0</v>
      </c>
      <c r="CQ39" s="39">
        <f>SUM($CP$13:CP39)</f>
        <v>0</v>
      </c>
      <c r="CR39" s="29"/>
      <c r="CS39" s="29"/>
      <c r="CV39" s="183"/>
      <c r="CW39" s="183"/>
      <c r="CX39" s="183"/>
      <c r="CY39" s="183"/>
      <c r="CZ39" s="183"/>
      <c r="DA39" s="183"/>
      <c r="DB39" s="183"/>
      <c r="DC39" s="183"/>
    </row>
    <row r="40" spans="1:107" s="2" customFormat="1" ht="15" customHeight="1" x14ac:dyDescent="0.2">
      <c r="A40" s="95" t="str">
        <f t="shared" si="9"/>
        <v/>
      </c>
      <c r="B40" s="276"/>
      <c r="C40" s="277"/>
      <c r="D40" s="276"/>
      <c r="E40" s="277"/>
      <c r="F40" s="299"/>
      <c r="G40" s="300"/>
      <c r="H40" s="301"/>
      <c r="I40" s="107"/>
      <c r="J40" s="107"/>
      <c r="K40" s="109"/>
      <c r="L40" s="120"/>
      <c r="M40" s="118"/>
      <c r="N40" s="107"/>
      <c r="O40" s="256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4"/>
      <c r="BR40" s="254"/>
      <c r="BS40" s="254"/>
      <c r="BT40" s="254"/>
      <c r="BU40" s="254"/>
      <c r="BV40" s="255"/>
      <c r="BW40" s="122"/>
      <c r="BX40" s="123"/>
      <c r="BY40" s="12" t="s">
        <v>22</v>
      </c>
      <c r="BZ40" s="123"/>
      <c r="CA40" s="154"/>
      <c r="CB40" s="148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  <c r="CM40" s="150"/>
      <c r="CN40" s="6" t="b">
        <f t="shared" si="7"/>
        <v>0</v>
      </c>
      <c r="CO40" s="29" t="str">
        <f t="shared" ca="1" si="5"/>
        <v/>
      </c>
      <c r="CP40" s="39">
        <f>IF(COUNTIF($B$13:B40,B40)=1,1,0)</f>
        <v>0</v>
      </c>
      <c r="CQ40" s="39">
        <f>SUM($CP$13:CP40)</f>
        <v>0</v>
      </c>
      <c r="CR40" s="29"/>
      <c r="CS40" s="29"/>
      <c r="CV40" s="183"/>
      <c r="CW40" s="183"/>
      <c r="CX40" s="183"/>
      <c r="CY40" s="183"/>
      <c r="CZ40" s="183"/>
      <c r="DA40" s="183"/>
      <c r="DB40" s="183"/>
      <c r="DC40" s="183"/>
    </row>
    <row r="41" spans="1:107" s="2" customFormat="1" ht="15" customHeight="1" x14ac:dyDescent="0.2">
      <c r="A41" s="95" t="str">
        <f t="shared" si="9"/>
        <v/>
      </c>
      <c r="B41" s="276"/>
      <c r="C41" s="277"/>
      <c r="D41" s="276"/>
      <c r="E41" s="277"/>
      <c r="F41" s="299"/>
      <c r="G41" s="300"/>
      <c r="H41" s="301"/>
      <c r="I41" s="107"/>
      <c r="J41" s="107"/>
      <c r="K41" s="109"/>
      <c r="L41" s="120"/>
      <c r="M41" s="118"/>
      <c r="N41" s="107"/>
      <c r="O41" s="256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4"/>
      <c r="BS41" s="254"/>
      <c r="BT41" s="254"/>
      <c r="BU41" s="254"/>
      <c r="BV41" s="255"/>
      <c r="BW41" s="122"/>
      <c r="BX41" s="123"/>
      <c r="BY41" s="12" t="s">
        <v>22</v>
      </c>
      <c r="BZ41" s="123"/>
      <c r="CA41" s="154"/>
      <c r="CB41" s="148"/>
      <c r="CC41" s="149"/>
      <c r="CD41" s="149"/>
      <c r="CE41" s="149"/>
      <c r="CF41" s="149"/>
      <c r="CG41" s="149"/>
      <c r="CH41" s="149"/>
      <c r="CI41" s="149"/>
      <c r="CJ41" s="149"/>
      <c r="CK41" s="149"/>
      <c r="CL41" s="149"/>
      <c r="CM41" s="150"/>
      <c r="CN41" s="6" t="b">
        <f t="shared" si="7"/>
        <v>0</v>
      </c>
      <c r="CO41" s="29" t="str">
        <f t="shared" ca="1" si="5"/>
        <v/>
      </c>
      <c r="CP41" s="39">
        <f>IF(COUNTIF($B$13:B41,B41)=1,1,0)</f>
        <v>0</v>
      </c>
      <c r="CQ41" s="39">
        <f>SUM($CP$13:CP41)</f>
        <v>0</v>
      </c>
      <c r="CR41" s="29"/>
      <c r="CS41" s="29"/>
      <c r="CV41" s="183"/>
      <c r="CW41" s="183"/>
      <c r="CX41" s="183"/>
      <c r="CY41" s="183"/>
      <c r="CZ41" s="183"/>
      <c r="DA41" s="183"/>
      <c r="DB41" s="183"/>
      <c r="DC41" s="183"/>
    </row>
    <row r="42" spans="1:107" s="2" customFormat="1" ht="15" customHeight="1" x14ac:dyDescent="0.2">
      <c r="A42" s="95" t="str">
        <f t="shared" si="9"/>
        <v/>
      </c>
      <c r="B42" s="276"/>
      <c r="C42" s="277"/>
      <c r="D42" s="276"/>
      <c r="E42" s="277"/>
      <c r="F42" s="299"/>
      <c r="G42" s="300"/>
      <c r="H42" s="301"/>
      <c r="I42" s="107"/>
      <c r="J42" s="107"/>
      <c r="K42" s="109"/>
      <c r="L42" s="120"/>
      <c r="M42" s="118"/>
      <c r="N42" s="107"/>
      <c r="O42" s="256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  <c r="AQ42" s="254"/>
      <c r="AR42" s="254"/>
      <c r="AS42" s="254"/>
      <c r="AT42" s="254"/>
      <c r="AU42" s="254"/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4"/>
      <c r="BI42" s="254"/>
      <c r="BJ42" s="254"/>
      <c r="BK42" s="254"/>
      <c r="BL42" s="254"/>
      <c r="BM42" s="254"/>
      <c r="BN42" s="254"/>
      <c r="BO42" s="254"/>
      <c r="BP42" s="254"/>
      <c r="BQ42" s="254"/>
      <c r="BR42" s="254"/>
      <c r="BS42" s="254"/>
      <c r="BT42" s="254"/>
      <c r="BU42" s="254"/>
      <c r="BV42" s="255"/>
      <c r="BW42" s="122"/>
      <c r="BX42" s="123"/>
      <c r="BY42" s="12" t="s">
        <v>22</v>
      </c>
      <c r="BZ42" s="123"/>
      <c r="CA42" s="154"/>
      <c r="CB42" s="148"/>
      <c r="CC42" s="149"/>
      <c r="CD42" s="149"/>
      <c r="CE42" s="149"/>
      <c r="CF42" s="149"/>
      <c r="CG42" s="149"/>
      <c r="CH42" s="149"/>
      <c r="CI42" s="149"/>
      <c r="CJ42" s="149"/>
      <c r="CK42" s="149"/>
      <c r="CL42" s="149"/>
      <c r="CM42" s="150"/>
      <c r="CN42" s="6" t="b">
        <f t="shared" si="7"/>
        <v>0</v>
      </c>
      <c r="CO42" s="29" t="str">
        <f t="shared" ca="1" si="5"/>
        <v/>
      </c>
      <c r="CP42" s="39">
        <f>IF(COUNTIF($B$13:B42,B42)=1,1,0)</f>
        <v>0</v>
      </c>
      <c r="CQ42" s="39">
        <f>SUM($CP$13:CP42)</f>
        <v>0</v>
      </c>
      <c r="CR42" s="29"/>
      <c r="CS42" s="29"/>
      <c r="CV42" s="183"/>
      <c r="CW42" s="183"/>
      <c r="CX42" s="183"/>
      <c r="CY42" s="183"/>
      <c r="CZ42" s="183"/>
      <c r="DA42" s="183"/>
      <c r="DB42" s="183"/>
      <c r="DC42" s="183"/>
    </row>
    <row r="43" spans="1:107" s="2" customFormat="1" ht="15" customHeight="1" x14ac:dyDescent="0.2">
      <c r="A43" s="95" t="str">
        <f t="shared" si="9"/>
        <v/>
      </c>
      <c r="B43" s="276"/>
      <c r="C43" s="277"/>
      <c r="D43" s="276"/>
      <c r="E43" s="277"/>
      <c r="F43" s="299"/>
      <c r="G43" s="300"/>
      <c r="H43" s="301"/>
      <c r="I43" s="107"/>
      <c r="J43" s="107"/>
      <c r="K43" s="109"/>
      <c r="L43" s="120"/>
      <c r="M43" s="118"/>
      <c r="N43" s="107"/>
      <c r="O43" s="256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  <c r="AP43" s="254"/>
      <c r="AQ43" s="254"/>
      <c r="AR43" s="254"/>
      <c r="AS43" s="254"/>
      <c r="AT43" s="254"/>
      <c r="AU43" s="254"/>
      <c r="AV43" s="254"/>
      <c r="AW43" s="254"/>
      <c r="AX43" s="254"/>
      <c r="AY43" s="254"/>
      <c r="AZ43" s="254"/>
      <c r="BA43" s="254"/>
      <c r="BB43" s="254"/>
      <c r="BC43" s="254"/>
      <c r="BD43" s="254"/>
      <c r="BE43" s="254"/>
      <c r="BF43" s="254"/>
      <c r="BG43" s="254"/>
      <c r="BH43" s="254"/>
      <c r="BI43" s="254"/>
      <c r="BJ43" s="254"/>
      <c r="BK43" s="254"/>
      <c r="BL43" s="254"/>
      <c r="BM43" s="254"/>
      <c r="BN43" s="254"/>
      <c r="BO43" s="254"/>
      <c r="BP43" s="254"/>
      <c r="BQ43" s="254"/>
      <c r="BR43" s="254"/>
      <c r="BS43" s="254"/>
      <c r="BT43" s="254"/>
      <c r="BU43" s="254"/>
      <c r="BV43" s="255"/>
      <c r="BW43" s="122"/>
      <c r="BX43" s="123"/>
      <c r="BY43" s="12" t="s">
        <v>22</v>
      </c>
      <c r="BZ43" s="123"/>
      <c r="CA43" s="154"/>
      <c r="CB43" s="148"/>
      <c r="CC43" s="149"/>
      <c r="CD43" s="149"/>
      <c r="CE43" s="149"/>
      <c r="CF43" s="149"/>
      <c r="CG43" s="149"/>
      <c r="CH43" s="149"/>
      <c r="CI43" s="149"/>
      <c r="CJ43" s="149"/>
      <c r="CK43" s="149"/>
      <c r="CL43" s="149"/>
      <c r="CM43" s="150"/>
      <c r="CN43" s="6" t="b">
        <f t="shared" si="7"/>
        <v>0</v>
      </c>
      <c r="CO43" s="29" t="str">
        <f t="shared" ca="1" si="5"/>
        <v/>
      </c>
      <c r="CP43" s="39">
        <f>IF(COUNTIF($B$13:B43,B43)=1,1,0)</f>
        <v>0</v>
      </c>
      <c r="CQ43" s="39">
        <f>SUM($CP$13:CP43)</f>
        <v>0</v>
      </c>
      <c r="CR43" s="29"/>
      <c r="CS43" s="29"/>
      <c r="CV43" s="183"/>
      <c r="CW43" s="183"/>
      <c r="CX43" s="183"/>
      <c r="CY43" s="183"/>
      <c r="CZ43" s="183"/>
      <c r="DA43" s="183"/>
      <c r="DB43" s="183"/>
      <c r="DC43" s="183"/>
    </row>
    <row r="44" spans="1:107" s="2" customFormat="1" ht="15" customHeight="1" x14ac:dyDescent="0.2">
      <c r="A44" s="95" t="str">
        <f t="shared" si="9"/>
        <v/>
      </c>
      <c r="B44" s="276"/>
      <c r="C44" s="277"/>
      <c r="D44" s="276"/>
      <c r="E44" s="277"/>
      <c r="F44" s="299"/>
      <c r="G44" s="300"/>
      <c r="H44" s="301"/>
      <c r="I44" s="107"/>
      <c r="J44" s="107"/>
      <c r="K44" s="109"/>
      <c r="L44" s="120"/>
      <c r="M44" s="118"/>
      <c r="N44" s="107"/>
      <c r="O44" s="256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AU44" s="254"/>
      <c r="AV44" s="254"/>
      <c r="AW44" s="254"/>
      <c r="AX44" s="254"/>
      <c r="AY44" s="254"/>
      <c r="AZ44" s="254"/>
      <c r="BA44" s="254"/>
      <c r="BB44" s="254"/>
      <c r="BC44" s="254"/>
      <c r="BD44" s="254"/>
      <c r="BE44" s="254"/>
      <c r="BF44" s="254"/>
      <c r="BG44" s="254"/>
      <c r="BH44" s="254"/>
      <c r="BI44" s="254"/>
      <c r="BJ44" s="254"/>
      <c r="BK44" s="254"/>
      <c r="BL44" s="254"/>
      <c r="BM44" s="254"/>
      <c r="BN44" s="254"/>
      <c r="BO44" s="254"/>
      <c r="BP44" s="254"/>
      <c r="BQ44" s="254"/>
      <c r="BR44" s="254"/>
      <c r="BS44" s="254"/>
      <c r="BT44" s="254"/>
      <c r="BU44" s="254"/>
      <c r="BV44" s="255"/>
      <c r="BW44" s="122"/>
      <c r="BX44" s="123"/>
      <c r="BY44" s="12" t="s">
        <v>22</v>
      </c>
      <c r="BZ44" s="123"/>
      <c r="CA44" s="154"/>
      <c r="CB44" s="148"/>
      <c r="CC44" s="149"/>
      <c r="CD44" s="149"/>
      <c r="CE44" s="149"/>
      <c r="CF44" s="149"/>
      <c r="CG44" s="149"/>
      <c r="CH44" s="149"/>
      <c r="CI44" s="149"/>
      <c r="CJ44" s="149"/>
      <c r="CK44" s="149"/>
      <c r="CL44" s="149"/>
      <c r="CM44" s="150"/>
      <c r="CN44" s="6" t="b">
        <f t="shared" si="7"/>
        <v>0</v>
      </c>
      <c r="CO44" s="29" t="str">
        <f t="shared" ca="1" si="5"/>
        <v/>
      </c>
      <c r="CP44" s="39">
        <f>IF(COUNTIF($B$13:B44,B44)=1,1,0)</f>
        <v>0</v>
      </c>
      <c r="CQ44" s="39">
        <f>SUM($CP$13:CP44)</f>
        <v>0</v>
      </c>
      <c r="CR44" s="29"/>
      <c r="CS44" s="29"/>
      <c r="CV44" s="183"/>
      <c r="CW44" s="183"/>
      <c r="CX44" s="183"/>
      <c r="CY44" s="183"/>
      <c r="CZ44" s="183"/>
      <c r="DA44" s="183"/>
      <c r="DB44" s="183"/>
      <c r="DC44" s="183"/>
    </row>
    <row r="45" spans="1:107" s="2" customFormat="1" ht="15" customHeight="1" x14ac:dyDescent="0.2">
      <c r="A45" s="95" t="str">
        <f t="shared" si="9"/>
        <v/>
      </c>
      <c r="B45" s="276"/>
      <c r="C45" s="277"/>
      <c r="D45" s="276"/>
      <c r="E45" s="277"/>
      <c r="F45" s="299"/>
      <c r="G45" s="300"/>
      <c r="H45" s="301"/>
      <c r="I45" s="107"/>
      <c r="J45" s="107"/>
      <c r="K45" s="109"/>
      <c r="L45" s="120"/>
      <c r="M45" s="118"/>
      <c r="N45" s="107"/>
      <c r="O45" s="256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  <c r="AQ45" s="254"/>
      <c r="AR45" s="254"/>
      <c r="AS45" s="254"/>
      <c r="AT45" s="254"/>
      <c r="AU45" s="254"/>
      <c r="AV45" s="254"/>
      <c r="AW45" s="254"/>
      <c r="AX45" s="254"/>
      <c r="AY45" s="254"/>
      <c r="AZ45" s="254"/>
      <c r="BA45" s="254"/>
      <c r="BB45" s="254"/>
      <c r="BC45" s="254"/>
      <c r="BD45" s="254"/>
      <c r="BE45" s="254"/>
      <c r="BF45" s="254"/>
      <c r="BG45" s="254"/>
      <c r="BH45" s="254"/>
      <c r="BI45" s="254"/>
      <c r="BJ45" s="254"/>
      <c r="BK45" s="254"/>
      <c r="BL45" s="254"/>
      <c r="BM45" s="254"/>
      <c r="BN45" s="254"/>
      <c r="BO45" s="254"/>
      <c r="BP45" s="254"/>
      <c r="BQ45" s="254"/>
      <c r="BR45" s="254"/>
      <c r="BS45" s="254"/>
      <c r="BT45" s="254"/>
      <c r="BU45" s="254"/>
      <c r="BV45" s="255"/>
      <c r="BW45" s="122"/>
      <c r="BX45" s="123"/>
      <c r="BY45" s="12" t="s">
        <v>22</v>
      </c>
      <c r="BZ45" s="123"/>
      <c r="CA45" s="154"/>
      <c r="CB45" s="148"/>
      <c r="CC45" s="149"/>
      <c r="CD45" s="149"/>
      <c r="CE45" s="149"/>
      <c r="CF45" s="149"/>
      <c r="CG45" s="149"/>
      <c r="CH45" s="149"/>
      <c r="CI45" s="149"/>
      <c r="CJ45" s="149"/>
      <c r="CK45" s="149"/>
      <c r="CL45" s="149"/>
      <c r="CM45" s="150"/>
      <c r="CN45" s="6" t="b">
        <f t="shared" si="7"/>
        <v>0</v>
      </c>
      <c r="CO45" s="29" t="str">
        <f t="shared" ref="CO45:CO76" ca="1" si="11">IFERROR(OFFSET($O$9,0,MATCH("○",O45:BV45,0)-1,1,1),"")</f>
        <v/>
      </c>
      <c r="CP45" s="39">
        <f>IF(COUNTIF($B$13:B45,B45)=1,1,0)</f>
        <v>0</v>
      </c>
      <c r="CQ45" s="39">
        <f>SUM($CP$13:CP45)</f>
        <v>0</v>
      </c>
      <c r="CR45" s="29"/>
      <c r="CS45" s="29"/>
      <c r="CV45" s="183"/>
      <c r="CW45" s="183"/>
      <c r="CX45" s="183"/>
      <c r="CY45" s="183"/>
      <c r="CZ45" s="183"/>
      <c r="DA45" s="183"/>
      <c r="DB45" s="183"/>
      <c r="DC45" s="183"/>
    </row>
    <row r="46" spans="1:107" s="2" customFormat="1" ht="15" customHeight="1" x14ac:dyDescent="0.2">
      <c r="A46" s="95" t="str">
        <f t="shared" si="9"/>
        <v/>
      </c>
      <c r="B46" s="276"/>
      <c r="C46" s="277"/>
      <c r="D46" s="276"/>
      <c r="E46" s="277"/>
      <c r="F46" s="299"/>
      <c r="G46" s="300"/>
      <c r="H46" s="301"/>
      <c r="I46" s="107"/>
      <c r="J46" s="107"/>
      <c r="K46" s="109"/>
      <c r="L46" s="120"/>
      <c r="M46" s="118"/>
      <c r="N46" s="107"/>
      <c r="O46" s="256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  <c r="AP46" s="254"/>
      <c r="AQ46" s="254"/>
      <c r="AR46" s="254"/>
      <c r="AS46" s="254"/>
      <c r="AT46" s="254"/>
      <c r="AU46" s="254"/>
      <c r="AV46" s="254"/>
      <c r="AW46" s="254"/>
      <c r="AX46" s="254"/>
      <c r="AY46" s="254"/>
      <c r="AZ46" s="254"/>
      <c r="BA46" s="254"/>
      <c r="BB46" s="254"/>
      <c r="BC46" s="254"/>
      <c r="BD46" s="254"/>
      <c r="BE46" s="254"/>
      <c r="BF46" s="254"/>
      <c r="BG46" s="254"/>
      <c r="BH46" s="254"/>
      <c r="BI46" s="254"/>
      <c r="BJ46" s="254"/>
      <c r="BK46" s="254"/>
      <c r="BL46" s="254"/>
      <c r="BM46" s="254"/>
      <c r="BN46" s="254"/>
      <c r="BO46" s="254"/>
      <c r="BP46" s="254"/>
      <c r="BQ46" s="254"/>
      <c r="BR46" s="254"/>
      <c r="BS46" s="254"/>
      <c r="BT46" s="254"/>
      <c r="BU46" s="254"/>
      <c r="BV46" s="255"/>
      <c r="BW46" s="122"/>
      <c r="BX46" s="123"/>
      <c r="BY46" s="12" t="s">
        <v>22</v>
      </c>
      <c r="BZ46" s="123"/>
      <c r="CA46" s="154"/>
      <c r="CB46" s="148"/>
      <c r="CC46" s="149"/>
      <c r="CD46" s="149"/>
      <c r="CE46" s="149"/>
      <c r="CF46" s="149"/>
      <c r="CG46" s="149"/>
      <c r="CH46" s="149"/>
      <c r="CI46" s="149"/>
      <c r="CJ46" s="149"/>
      <c r="CK46" s="149"/>
      <c r="CL46" s="149"/>
      <c r="CM46" s="150"/>
      <c r="CN46" s="6" t="b">
        <f t="shared" si="7"/>
        <v>0</v>
      </c>
      <c r="CO46" s="29" t="str">
        <f t="shared" ca="1" si="11"/>
        <v/>
      </c>
      <c r="CP46" s="39">
        <f>IF(COUNTIF($B$13:B46,B46)=1,1,0)</f>
        <v>0</v>
      </c>
      <c r="CQ46" s="39">
        <f>SUM($CP$13:CP46)</f>
        <v>0</v>
      </c>
      <c r="CR46" s="29"/>
      <c r="CS46" s="29"/>
      <c r="CV46" s="183"/>
      <c r="CW46" s="183"/>
      <c r="CX46" s="183"/>
      <c r="CY46" s="183"/>
      <c r="CZ46" s="183"/>
      <c r="DA46" s="183"/>
      <c r="DB46" s="183"/>
      <c r="DC46" s="183"/>
    </row>
    <row r="47" spans="1:107" s="2" customFormat="1" ht="15" customHeight="1" x14ac:dyDescent="0.2">
      <c r="A47" s="95" t="str">
        <f t="shared" si="9"/>
        <v/>
      </c>
      <c r="B47" s="276"/>
      <c r="C47" s="277"/>
      <c r="D47" s="276"/>
      <c r="E47" s="277"/>
      <c r="F47" s="299"/>
      <c r="G47" s="300"/>
      <c r="H47" s="301"/>
      <c r="I47" s="107"/>
      <c r="J47" s="107"/>
      <c r="K47" s="109"/>
      <c r="L47" s="120"/>
      <c r="M47" s="118"/>
      <c r="N47" s="107"/>
      <c r="O47" s="256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4"/>
      <c r="AP47" s="254"/>
      <c r="AQ47" s="254"/>
      <c r="AR47" s="254"/>
      <c r="AS47" s="254"/>
      <c r="AT47" s="254"/>
      <c r="AU47" s="254"/>
      <c r="AV47" s="254"/>
      <c r="AW47" s="254"/>
      <c r="AX47" s="254"/>
      <c r="AY47" s="254"/>
      <c r="AZ47" s="254"/>
      <c r="BA47" s="254"/>
      <c r="BB47" s="254"/>
      <c r="BC47" s="254"/>
      <c r="BD47" s="254"/>
      <c r="BE47" s="254"/>
      <c r="BF47" s="254"/>
      <c r="BG47" s="254"/>
      <c r="BH47" s="254"/>
      <c r="BI47" s="254"/>
      <c r="BJ47" s="254"/>
      <c r="BK47" s="254"/>
      <c r="BL47" s="254"/>
      <c r="BM47" s="254"/>
      <c r="BN47" s="254"/>
      <c r="BO47" s="254"/>
      <c r="BP47" s="254"/>
      <c r="BQ47" s="254"/>
      <c r="BR47" s="254"/>
      <c r="BS47" s="254"/>
      <c r="BT47" s="254"/>
      <c r="BU47" s="254"/>
      <c r="BV47" s="255"/>
      <c r="BW47" s="122"/>
      <c r="BX47" s="123"/>
      <c r="BY47" s="12" t="s">
        <v>22</v>
      </c>
      <c r="BZ47" s="123"/>
      <c r="CA47" s="154"/>
      <c r="CB47" s="148"/>
      <c r="CC47" s="149"/>
      <c r="CD47" s="149"/>
      <c r="CE47" s="149"/>
      <c r="CF47" s="149"/>
      <c r="CG47" s="149"/>
      <c r="CH47" s="149"/>
      <c r="CI47" s="149"/>
      <c r="CJ47" s="149"/>
      <c r="CK47" s="149"/>
      <c r="CL47" s="149"/>
      <c r="CM47" s="150"/>
      <c r="CN47" s="6" t="b">
        <f t="shared" si="7"/>
        <v>0</v>
      </c>
      <c r="CO47" s="29" t="str">
        <f t="shared" ca="1" si="11"/>
        <v/>
      </c>
      <c r="CP47" s="39">
        <f>IF(COUNTIF($B$13:B47,B47)=1,1,0)</f>
        <v>0</v>
      </c>
      <c r="CQ47" s="39">
        <f>SUM($CP$13:CP47)</f>
        <v>0</v>
      </c>
      <c r="CR47" s="29"/>
      <c r="CS47" s="29"/>
      <c r="CV47" s="183"/>
      <c r="CW47" s="187"/>
      <c r="CX47" s="187"/>
      <c r="CY47" s="187"/>
      <c r="CZ47" s="183"/>
      <c r="DA47" s="183"/>
      <c r="DB47" s="183"/>
      <c r="DC47" s="183"/>
    </row>
    <row r="48" spans="1:107" s="2" customFormat="1" ht="15" customHeight="1" x14ac:dyDescent="0.2">
      <c r="A48" s="95" t="str">
        <f t="shared" si="9"/>
        <v/>
      </c>
      <c r="B48" s="276"/>
      <c r="C48" s="277"/>
      <c r="D48" s="276"/>
      <c r="E48" s="277"/>
      <c r="F48" s="299"/>
      <c r="G48" s="300"/>
      <c r="H48" s="301"/>
      <c r="I48" s="107"/>
      <c r="J48" s="107"/>
      <c r="K48" s="109"/>
      <c r="L48" s="120"/>
      <c r="M48" s="118"/>
      <c r="N48" s="107"/>
      <c r="O48" s="256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  <c r="AP48" s="254"/>
      <c r="AQ48" s="254"/>
      <c r="AR48" s="254"/>
      <c r="AS48" s="254"/>
      <c r="AT48" s="254"/>
      <c r="AU48" s="254"/>
      <c r="AV48" s="254"/>
      <c r="AW48" s="254"/>
      <c r="AX48" s="254"/>
      <c r="AY48" s="254"/>
      <c r="AZ48" s="254"/>
      <c r="BA48" s="254"/>
      <c r="BB48" s="254"/>
      <c r="BC48" s="254"/>
      <c r="BD48" s="254"/>
      <c r="BE48" s="254"/>
      <c r="BF48" s="254"/>
      <c r="BG48" s="254"/>
      <c r="BH48" s="254"/>
      <c r="BI48" s="254"/>
      <c r="BJ48" s="254"/>
      <c r="BK48" s="254"/>
      <c r="BL48" s="254"/>
      <c r="BM48" s="254"/>
      <c r="BN48" s="254"/>
      <c r="BO48" s="254"/>
      <c r="BP48" s="254"/>
      <c r="BQ48" s="254"/>
      <c r="BR48" s="254"/>
      <c r="BS48" s="254"/>
      <c r="BT48" s="254"/>
      <c r="BU48" s="254"/>
      <c r="BV48" s="255"/>
      <c r="BW48" s="122"/>
      <c r="BX48" s="123"/>
      <c r="BY48" s="12" t="s">
        <v>22</v>
      </c>
      <c r="BZ48" s="123"/>
      <c r="CA48" s="154"/>
      <c r="CB48" s="148"/>
      <c r="CC48" s="149"/>
      <c r="CD48" s="149"/>
      <c r="CE48" s="149"/>
      <c r="CF48" s="149"/>
      <c r="CG48" s="149"/>
      <c r="CH48" s="149"/>
      <c r="CI48" s="149"/>
      <c r="CJ48" s="149"/>
      <c r="CK48" s="149"/>
      <c r="CL48" s="149"/>
      <c r="CM48" s="150"/>
      <c r="CN48" s="6" t="b">
        <f t="shared" si="7"/>
        <v>0</v>
      </c>
      <c r="CO48" s="29" t="str">
        <f t="shared" ca="1" si="11"/>
        <v/>
      </c>
      <c r="CP48" s="39">
        <f>IF(COUNTIF($B$13:B48,B48)=1,1,0)</f>
        <v>0</v>
      </c>
      <c r="CQ48" s="39">
        <f>SUM($CP$13:CP48)</f>
        <v>0</v>
      </c>
      <c r="CR48" s="29"/>
      <c r="CS48" s="29"/>
      <c r="CV48" s="183"/>
      <c r="CW48" s="183"/>
      <c r="CX48" s="183"/>
      <c r="CY48" s="183"/>
      <c r="CZ48" s="183"/>
      <c r="DA48" s="183"/>
      <c r="DB48" s="183"/>
      <c r="DC48" s="183"/>
    </row>
    <row r="49" spans="1:107" s="2" customFormat="1" ht="15" customHeight="1" x14ac:dyDescent="0.2">
      <c r="A49" s="95" t="str">
        <f t="shared" si="9"/>
        <v/>
      </c>
      <c r="B49" s="276"/>
      <c r="C49" s="277"/>
      <c r="D49" s="276"/>
      <c r="E49" s="277"/>
      <c r="F49" s="299"/>
      <c r="G49" s="300"/>
      <c r="H49" s="301"/>
      <c r="I49" s="107"/>
      <c r="J49" s="107"/>
      <c r="K49" s="109"/>
      <c r="L49" s="120"/>
      <c r="M49" s="118"/>
      <c r="N49" s="107"/>
      <c r="O49" s="256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54"/>
      <c r="AX49" s="254"/>
      <c r="AY49" s="254"/>
      <c r="AZ49" s="254"/>
      <c r="BA49" s="254"/>
      <c r="BB49" s="254"/>
      <c r="BC49" s="254"/>
      <c r="BD49" s="254"/>
      <c r="BE49" s="254"/>
      <c r="BF49" s="254"/>
      <c r="BG49" s="254"/>
      <c r="BH49" s="254"/>
      <c r="BI49" s="254"/>
      <c r="BJ49" s="254"/>
      <c r="BK49" s="254"/>
      <c r="BL49" s="254"/>
      <c r="BM49" s="254"/>
      <c r="BN49" s="254"/>
      <c r="BO49" s="254"/>
      <c r="BP49" s="254"/>
      <c r="BQ49" s="254"/>
      <c r="BR49" s="254"/>
      <c r="BS49" s="254"/>
      <c r="BT49" s="254"/>
      <c r="BU49" s="254"/>
      <c r="BV49" s="255"/>
      <c r="BW49" s="122"/>
      <c r="BX49" s="123"/>
      <c r="BY49" s="12" t="s">
        <v>22</v>
      </c>
      <c r="BZ49" s="123"/>
      <c r="CA49" s="154"/>
      <c r="CB49" s="148"/>
      <c r="CC49" s="149"/>
      <c r="CD49" s="149"/>
      <c r="CE49" s="149"/>
      <c r="CF49" s="149"/>
      <c r="CG49" s="149"/>
      <c r="CH49" s="149"/>
      <c r="CI49" s="149"/>
      <c r="CJ49" s="149"/>
      <c r="CK49" s="149"/>
      <c r="CL49" s="149"/>
      <c r="CM49" s="150"/>
      <c r="CN49" s="6" t="b">
        <f t="shared" si="7"/>
        <v>0</v>
      </c>
      <c r="CO49" s="29" t="str">
        <f t="shared" ca="1" si="11"/>
        <v/>
      </c>
      <c r="CP49" s="39">
        <f>IF(COUNTIF($B$13:B49,B49)=1,1,0)</f>
        <v>0</v>
      </c>
      <c r="CQ49" s="39">
        <f>SUM($CP$13:CP49)</f>
        <v>0</v>
      </c>
      <c r="CR49" s="29"/>
      <c r="CS49" s="29"/>
      <c r="CV49" s="183"/>
      <c r="CW49" s="183"/>
      <c r="CX49" s="183"/>
      <c r="CY49" s="183"/>
      <c r="CZ49" s="183"/>
      <c r="DA49" s="183"/>
      <c r="DB49" s="183"/>
      <c r="DC49" s="183"/>
    </row>
    <row r="50" spans="1:107" s="2" customFormat="1" ht="15" customHeight="1" x14ac:dyDescent="0.2">
      <c r="A50" s="95" t="str">
        <f t="shared" si="9"/>
        <v/>
      </c>
      <c r="B50" s="276"/>
      <c r="C50" s="277"/>
      <c r="D50" s="276"/>
      <c r="E50" s="277"/>
      <c r="F50" s="299"/>
      <c r="G50" s="300"/>
      <c r="H50" s="301"/>
      <c r="I50" s="107"/>
      <c r="J50" s="107"/>
      <c r="K50" s="109"/>
      <c r="L50" s="120"/>
      <c r="M50" s="118"/>
      <c r="N50" s="107"/>
      <c r="O50" s="256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4"/>
      <c r="AW50" s="254"/>
      <c r="AX50" s="254"/>
      <c r="AY50" s="254"/>
      <c r="AZ50" s="254"/>
      <c r="BA50" s="254"/>
      <c r="BB50" s="254"/>
      <c r="BC50" s="254"/>
      <c r="BD50" s="254"/>
      <c r="BE50" s="254"/>
      <c r="BF50" s="254"/>
      <c r="BG50" s="254"/>
      <c r="BH50" s="254"/>
      <c r="BI50" s="254"/>
      <c r="BJ50" s="254"/>
      <c r="BK50" s="254"/>
      <c r="BL50" s="254"/>
      <c r="BM50" s="254"/>
      <c r="BN50" s="254"/>
      <c r="BO50" s="254"/>
      <c r="BP50" s="254"/>
      <c r="BQ50" s="254"/>
      <c r="BR50" s="254"/>
      <c r="BS50" s="254"/>
      <c r="BT50" s="254"/>
      <c r="BU50" s="254"/>
      <c r="BV50" s="255"/>
      <c r="BW50" s="122"/>
      <c r="BX50" s="123"/>
      <c r="BY50" s="12" t="s">
        <v>22</v>
      </c>
      <c r="BZ50" s="123"/>
      <c r="CA50" s="154"/>
      <c r="CB50" s="148"/>
      <c r="CC50" s="149"/>
      <c r="CD50" s="149"/>
      <c r="CE50" s="149"/>
      <c r="CF50" s="149"/>
      <c r="CG50" s="149"/>
      <c r="CH50" s="149"/>
      <c r="CI50" s="149"/>
      <c r="CJ50" s="149"/>
      <c r="CK50" s="149"/>
      <c r="CL50" s="149"/>
      <c r="CM50" s="150"/>
      <c r="CN50" s="6" t="b">
        <f t="shared" si="7"/>
        <v>0</v>
      </c>
      <c r="CO50" s="29" t="str">
        <f t="shared" ca="1" si="11"/>
        <v/>
      </c>
      <c r="CP50" s="39">
        <f>IF(COUNTIF($B$13:B50,B50)=1,1,0)</f>
        <v>0</v>
      </c>
      <c r="CQ50" s="39">
        <f>SUM($CP$13:CP50)</f>
        <v>0</v>
      </c>
      <c r="CR50" s="29"/>
      <c r="CS50" s="29"/>
      <c r="CV50" s="183"/>
      <c r="CW50" s="183"/>
      <c r="CX50" s="183"/>
      <c r="CY50" s="183"/>
      <c r="CZ50" s="183"/>
      <c r="DA50" s="183"/>
      <c r="DB50" s="183"/>
      <c r="DC50" s="183"/>
    </row>
    <row r="51" spans="1:107" s="2" customFormat="1" ht="15" customHeight="1" x14ac:dyDescent="0.2">
      <c r="A51" s="95" t="str">
        <f t="shared" si="9"/>
        <v/>
      </c>
      <c r="B51" s="276"/>
      <c r="C51" s="277"/>
      <c r="D51" s="276"/>
      <c r="E51" s="277"/>
      <c r="F51" s="299"/>
      <c r="G51" s="300"/>
      <c r="H51" s="301"/>
      <c r="I51" s="109"/>
      <c r="J51" s="124"/>
      <c r="K51" s="109"/>
      <c r="L51" s="120"/>
      <c r="M51" s="125"/>
      <c r="N51" s="107"/>
      <c r="O51" s="256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  <c r="AP51" s="254"/>
      <c r="AQ51" s="254"/>
      <c r="AR51" s="254"/>
      <c r="AS51" s="254"/>
      <c r="AT51" s="254"/>
      <c r="AU51" s="254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254"/>
      <c r="BI51" s="254"/>
      <c r="BJ51" s="254"/>
      <c r="BK51" s="254"/>
      <c r="BL51" s="254"/>
      <c r="BM51" s="254"/>
      <c r="BN51" s="254"/>
      <c r="BO51" s="254"/>
      <c r="BP51" s="254"/>
      <c r="BQ51" s="254"/>
      <c r="BR51" s="254"/>
      <c r="BS51" s="254"/>
      <c r="BT51" s="254"/>
      <c r="BU51" s="254"/>
      <c r="BV51" s="255"/>
      <c r="BW51" s="126"/>
      <c r="BX51" s="127"/>
      <c r="BY51" s="12" t="s">
        <v>22</v>
      </c>
      <c r="BZ51" s="127"/>
      <c r="CA51" s="158"/>
      <c r="CB51" s="148"/>
      <c r="CC51" s="149"/>
      <c r="CD51" s="149"/>
      <c r="CE51" s="149"/>
      <c r="CF51" s="149"/>
      <c r="CG51" s="149"/>
      <c r="CH51" s="149"/>
      <c r="CI51" s="149"/>
      <c r="CJ51" s="149"/>
      <c r="CK51" s="149"/>
      <c r="CL51" s="149"/>
      <c r="CM51" s="150"/>
      <c r="CN51" s="6" t="b">
        <f t="shared" si="7"/>
        <v>0</v>
      </c>
      <c r="CO51" s="29" t="str">
        <f t="shared" ca="1" si="11"/>
        <v/>
      </c>
      <c r="CP51" s="39">
        <f>IF(COUNTIF($B$13:B51,B51)=1,1,0)</f>
        <v>0</v>
      </c>
      <c r="CQ51" s="39">
        <f>SUM($CP$13:CP51)</f>
        <v>0</v>
      </c>
      <c r="CR51" s="29"/>
      <c r="CS51" s="29"/>
      <c r="CV51" s="183"/>
      <c r="CW51" s="183"/>
      <c r="CX51" s="183"/>
      <c r="CY51" s="183"/>
      <c r="CZ51" s="183"/>
      <c r="DA51" s="183"/>
      <c r="DB51" s="183"/>
      <c r="DC51" s="183"/>
    </row>
    <row r="52" spans="1:107" s="2" customFormat="1" ht="15" customHeight="1" x14ac:dyDescent="0.2">
      <c r="A52" s="95" t="str">
        <f t="shared" si="9"/>
        <v/>
      </c>
      <c r="B52" s="276"/>
      <c r="C52" s="277"/>
      <c r="D52" s="276"/>
      <c r="E52" s="277"/>
      <c r="F52" s="299"/>
      <c r="G52" s="300"/>
      <c r="H52" s="301"/>
      <c r="I52" s="109"/>
      <c r="J52" s="124"/>
      <c r="K52" s="109"/>
      <c r="L52" s="120"/>
      <c r="M52" s="125"/>
      <c r="N52" s="107"/>
      <c r="O52" s="256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4"/>
      <c r="AR52" s="254"/>
      <c r="AS52" s="254"/>
      <c r="AT52" s="254"/>
      <c r="AU52" s="254"/>
      <c r="AV52" s="254"/>
      <c r="AW52" s="254"/>
      <c r="AX52" s="254"/>
      <c r="AY52" s="254"/>
      <c r="AZ52" s="254"/>
      <c r="BA52" s="254"/>
      <c r="BB52" s="254"/>
      <c r="BC52" s="254"/>
      <c r="BD52" s="254"/>
      <c r="BE52" s="254"/>
      <c r="BF52" s="254"/>
      <c r="BG52" s="254"/>
      <c r="BH52" s="254"/>
      <c r="BI52" s="254"/>
      <c r="BJ52" s="254"/>
      <c r="BK52" s="254"/>
      <c r="BL52" s="254"/>
      <c r="BM52" s="254"/>
      <c r="BN52" s="254"/>
      <c r="BO52" s="254"/>
      <c r="BP52" s="254"/>
      <c r="BQ52" s="254"/>
      <c r="BR52" s="254"/>
      <c r="BS52" s="254"/>
      <c r="BT52" s="254"/>
      <c r="BU52" s="254"/>
      <c r="BV52" s="255"/>
      <c r="BW52" s="126"/>
      <c r="BX52" s="127"/>
      <c r="BY52" s="12" t="s">
        <v>22</v>
      </c>
      <c r="BZ52" s="127"/>
      <c r="CA52" s="158"/>
      <c r="CB52" s="148"/>
      <c r="CC52" s="149"/>
      <c r="CD52" s="149"/>
      <c r="CE52" s="149"/>
      <c r="CF52" s="149"/>
      <c r="CG52" s="149"/>
      <c r="CH52" s="149"/>
      <c r="CI52" s="149"/>
      <c r="CJ52" s="149"/>
      <c r="CK52" s="149"/>
      <c r="CL52" s="149"/>
      <c r="CM52" s="150"/>
      <c r="CN52" s="6" t="b">
        <f t="shared" si="7"/>
        <v>0</v>
      </c>
      <c r="CO52" s="29" t="str">
        <f t="shared" ca="1" si="11"/>
        <v/>
      </c>
      <c r="CP52" s="39">
        <f>IF(COUNTIF($B$13:B52,B52)=1,1,0)</f>
        <v>0</v>
      </c>
      <c r="CQ52" s="39">
        <f>SUM($CP$13:CP52)</f>
        <v>0</v>
      </c>
      <c r="CR52" s="29"/>
      <c r="CS52" s="29"/>
      <c r="CV52" s="183"/>
      <c r="CW52" s="183"/>
      <c r="CX52" s="183"/>
      <c r="CY52" s="183"/>
      <c r="CZ52" s="183"/>
      <c r="DA52" s="183"/>
      <c r="DB52" s="183"/>
      <c r="DC52" s="183"/>
    </row>
    <row r="53" spans="1:107" s="2" customFormat="1" ht="15" customHeight="1" x14ac:dyDescent="0.2">
      <c r="A53" s="95" t="str">
        <f t="shared" si="9"/>
        <v/>
      </c>
      <c r="B53" s="276"/>
      <c r="C53" s="277"/>
      <c r="D53" s="276"/>
      <c r="E53" s="277"/>
      <c r="F53" s="299"/>
      <c r="G53" s="300"/>
      <c r="H53" s="301"/>
      <c r="I53" s="109"/>
      <c r="J53" s="124"/>
      <c r="K53" s="109"/>
      <c r="L53" s="120"/>
      <c r="M53" s="125"/>
      <c r="N53" s="107"/>
      <c r="O53" s="256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  <c r="AP53" s="254"/>
      <c r="AQ53" s="254"/>
      <c r="AR53" s="254"/>
      <c r="AS53" s="254"/>
      <c r="AT53" s="254"/>
      <c r="AU53" s="254"/>
      <c r="AV53" s="254"/>
      <c r="AW53" s="254"/>
      <c r="AX53" s="254"/>
      <c r="AY53" s="254"/>
      <c r="AZ53" s="254"/>
      <c r="BA53" s="254"/>
      <c r="BB53" s="254"/>
      <c r="BC53" s="254"/>
      <c r="BD53" s="254"/>
      <c r="BE53" s="254"/>
      <c r="BF53" s="254"/>
      <c r="BG53" s="254"/>
      <c r="BH53" s="254"/>
      <c r="BI53" s="254"/>
      <c r="BJ53" s="254"/>
      <c r="BK53" s="254"/>
      <c r="BL53" s="254"/>
      <c r="BM53" s="254"/>
      <c r="BN53" s="254"/>
      <c r="BO53" s="254"/>
      <c r="BP53" s="254"/>
      <c r="BQ53" s="254"/>
      <c r="BR53" s="254"/>
      <c r="BS53" s="254"/>
      <c r="BT53" s="254"/>
      <c r="BU53" s="254"/>
      <c r="BV53" s="255"/>
      <c r="BW53" s="126"/>
      <c r="BX53" s="127"/>
      <c r="BY53" s="12" t="s">
        <v>22</v>
      </c>
      <c r="BZ53" s="127"/>
      <c r="CA53" s="158"/>
      <c r="CB53" s="148"/>
      <c r="CC53" s="149"/>
      <c r="CD53" s="149"/>
      <c r="CE53" s="149"/>
      <c r="CF53" s="149"/>
      <c r="CG53" s="149"/>
      <c r="CH53" s="149"/>
      <c r="CI53" s="149"/>
      <c r="CJ53" s="149"/>
      <c r="CK53" s="149"/>
      <c r="CL53" s="149"/>
      <c r="CM53" s="150"/>
      <c r="CN53" s="6" t="b">
        <f t="shared" si="7"/>
        <v>0</v>
      </c>
      <c r="CO53" s="29" t="str">
        <f t="shared" ca="1" si="11"/>
        <v/>
      </c>
      <c r="CP53" s="39">
        <f>IF(COUNTIF($B$13:B53,B53)=1,1,0)</f>
        <v>0</v>
      </c>
      <c r="CQ53" s="39">
        <f>SUM($CP$13:CP53)</f>
        <v>0</v>
      </c>
      <c r="CR53" s="29"/>
      <c r="CS53" s="29"/>
      <c r="CV53" s="183"/>
      <c r="CW53" s="183"/>
      <c r="CX53" s="183"/>
      <c r="CY53" s="183"/>
      <c r="CZ53" s="183"/>
      <c r="DA53" s="183"/>
      <c r="DB53" s="183"/>
      <c r="DC53" s="183"/>
    </row>
    <row r="54" spans="1:107" s="2" customFormat="1" ht="15" customHeight="1" x14ac:dyDescent="0.2">
      <c r="A54" s="95" t="str">
        <f t="shared" si="9"/>
        <v/>
      </c>
      <c r="B54" s="276"/>
      <c r="C54" s="277"/>
      <c r="D54" s="276"/>
      <c r="E54" s="277"/>
      <c r="F54" s="299"/>
      <c r="G54" s="300"/>
      <c r="H54" s="301"/>
      <c r="I54" s="109"/>
      <c r="J54" s="124"/>
      <c r="K54" s="109"/>
      <c r="L54" s="120"/>
      <c r="M54" s="125"/>
      <c r="N54" s="107"/>
      <c r="O54" s="256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54"/>
      <c r="AT54" s="254"/>
      <c r="AU54" s="254"/>
      <c r="AV54" s="254"/>
      <c r="AW54" s="254"/>
      <c r="AX54" s="254"/>
      <c r="AY54" s="254"/>
      <c r="AZ54" s="254"/>
      <c r="BA54" s="254"/>
      <c r="BB54" s="254"/>
      <c r="BC54" s="254"/>
      <c r="BD54" s="254"/>
      <c r="BE54" s="254"/>
      <c r="BF54" s="254"/>
      <c r="BG54" s="254"/>
      <c r="BH54" s="254"/>
      <c r="BI54" s="254"/>
      <c r="BJ54" s="254"/>
      <c r="BK54" s="254"/>
      <c r="BL54" s="254"/>
      <c r="BM54" s="254"/>
      <c r="BN54" s="254"/>
      <c r="BO54" s="254"/>
      <c r="BP54" s="254"/>
      <c r="BQ54" s="254"/>
      <c r="BR54" s="254"/>
      <c r="BS54" s="254"/>
      <c r="BT54" s="254"/>
      <c r="BU54" s="254"/>
      <c r="BV54" s="255"/>
      <c r="BW54" s="126"/>
      <c r="BX54" s="127"/>
      <c r="BY54" s="12" t="s">
        <v>22</v>
      </c>
      <c r="BZ54" s="127"/>
      <c r="CA54" s="158"/>
      <c r="CB54" s="148"/>
      <c r="CC54" s="149"/>
      <c r="CD54" s="149"/>
      <c r="CE54" s="149"/>
      <c r="CF54" s="149"/>
      <c r="CG54" s="149"/>
      <c r="CH54" s="149"/>
      <c r="CI54" s="149"/>
      <c r="CJ54" s="149"/>
      <c r="CK54" s="149"/>
      <c r="CL54" s="149"/>
      <c r="CM54" s="150"/>
      <c r="CN54" s="6" t="b">
        <f t="shared" si="7"/>
        <v>0</v>
      </c>
      <c r="CO54" s="29" t="str">
        <f t="shared" ca="1" si="11"/>
        <v/>
      </c>
      <c r="CP54" s="39">
        <f>IF(COUNTIF($B$13:B54,B54)=1,1,0)</f>
        <v>0</v>
      </c>
      <c r="CQ54" s="39">
        <f>SUM($CP$13:CP54)</f>
        <v>0</v>
      </c>
      <c r="CR54" s="29"/>
      <c r="CS54" s="29"/>
      <c r="CV54" s="183"/>
      <c r="CW54" s="183"/>
      <c r="CX54" s="183"/>
      <c r="CY54" s="183"/>
      <c r="CZ54" s="183"/>
      <c r="DA54" s="183"/>
      <c r="DB54" s="183"/>
      <c r="DC54" s="183"/>
    </row>
    <row r="55" spans="1:107" s="2" customFormat="1" ht="15" customHeight="1" x14ac:dyDescent="0.2">
      <c r="A55" s="95" t="str">
        <f t="shared" si="9"/>
        <v/>
      </c>
      <c r="B55" s="276"/>
      <c r="C55" s="277"/>
      <c r="D55" s="276"/>
      <c r="E55" s="277"/>
      <c r="F55" s="299"/>
      <c r="G55" s="300"/>
      <c r="H55" s="301"/>
      <c r="I55" s="109"/>
      <c r="J55" s="124"/>
      <c r="K55" s="109"/>
      <c r="L55" s="120"/>
      <c r="M55" s="125"/>
      <c r="N55" s="107"/>
      <c r="O55" s="256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  <c r="AP55" s="254"/>
      <c r="AQ55" s="254"/>
      <c r="AR55" s="254"/>
      <c r="AS55" s="254"/>
      <c r="AT55" s="254"/>
      <c r="AU55" s="254"/>
      <c r="AV55" s="254"/>
      <c r="AW55" s="254"/>
      <c r="AX55" s="254"/>
      <c r="AY55" s="254"/>
      <c r="AZ55" s="254"/>
      <c r="BA55" s="254"/>
      <c r="BB55" s="254"/>
      <c r="BC55" s="254"/>
      <c r="BD55" s="254"/>
      <c r="BE55" s="254"/>
      <c r="BF55" s="254"/>
      <c r="BG55" s="254"/>
      <c r="BH55" s="254"/>
      <c r="BI55" s="254"/>
      <c r="BJ55" s="254"/>
      <c r="BK55" s="254"/>
      <c r="BL55" s="254"/>
      <c r="BM55" s="254"/>
      <c r="BN55" s="254"/>
      <c r="BO55" s="254"/>
      <c r="BP55" s="254"/>
      <c r="BQ55" s="254"/>
      <c r="BR55" s="254"/>
      <c r="BS55" s="254"/>
      <c r="BT55" s="254"/>
      <c r="BU55" s="254"/>
      <c r="BV55" s="255"/>
      <c r="BW55" s="126"/>
      <c r="BX55" s="127"/>
      <c r="BY55" s="12" t="s">
        <v>22</v>
      </c>
      <c r="BZ55" s="127"/>
      <c r="CA55" s="158"/>
      <c r="CB55" s="148"/>
      <c r="CC55" s="149"/>
      <c r="CD55" s="149"/>
      <c r="CE55" s="149"/>
      <c r="CF55" s="149"/>
      <c r="CG55" s="149"/>
      <c r="CH55" s="149"/>
      <c r="CI55" s="149"/>
      <c r="CJ55" s="149"/>
      <c r="CK55" s="149"/>
      <c r="CL55" s="149"/>
      <c r="CM55" s="150"/>
      <c r="CN55" s="6" t="b">
        <f t="shared" si="7"/>
        <v>0</v>
      </c>
      <c r="CO55" s="29" t="str">
        <f t="shared" ca="1" si="11"/>
        <v/>
      </c>
      <c r="CP55" s="39">
        <f>IF(COUNTIF($B$13:B55,B55)=1,1,0)</f>
        <v>0</v>
      </c>
      <c r="CQ55" s="39">
        <f>SUM($CP$13:CP55)</f>
        <v>0</v>
      </c>
      <c r="CR55" s="29"/>
      <c r="CS55" s="29"/>
      <c r="CV55" s="183"/>
      <c r="CW55" s="183"/>
      <c r="CX55" s="183"/>
      <c r="CY55" s="183"/>
      <c r="CZ55" s="183"/>
      <c r="DA55" s="183"/>
      <c r="DB55" s="183"/>
      <c r="DC55" s="183"/>
    </row>
    <row r="56" spans="1:107" s="2" customFormat="1" ht="15" customHeight="1" x14ac:dyDescent="0.2">
      <c r="A56" s="95" t="str">
        <f t="shared" si="9"/>
        <v/>
      </c>
      <c r="B56" s="276"/>
      <c r="C56" s="277"/>
      <c r="D56" s="276"/>
      <c r="E56" s="277"/>
      <c r="F56" s="299"/>
      <c r="G56" s="300"/>
      <c r="H56" s="301"/>
      <c r="I56" s="109"/>
      <c r="J56" s="124"/>
      <c r="K56" s="109"/>
      <c r="L56" s="120"/>
      <c r="M56" s="125"/>
      <c r="N56" s="107"/>
      <c r="O56" s="256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  <c r="AU56" s="254"/>
      <c r="AV56" s="254"/>
      <c r="AW56" s="254"/>
      <c r="AX56" s="254"/>
      <c r="AY56" s="254"/>
      <c r="AZ56" s="254"/>
      <c r="BA56" s="254"/>
      <c r="BB56" s="254"/>
      <c r="BC56" s="254"/>
      <c r="BD56" s="254"/>
      <c r="BE56" s="254"/>
      <c r="BF56" s="254"/>
      <c r="BG56" s="254"/>
      <c r="BH56" s="254"/>
      <c r="BI56" s="254"/>
      <c r="BJ56" s="254"/>
      <c r="BK56" s="254"/>
      <c r="BL56" s="254"/>
      <c r="BM56" s="254"/>
      <c r="BN56" s="254"/>
      <c r="BO56" s="254"/>
      <c r="BP56" s="254"/>
      <c r="BQ56" s="254"/>
      <c r="BR56" s="254"/>
      <c r="BS56" s="254"/>
      <c r="BT56" s="254"/>
      <c r="BU56" s="254"/>
      <c r="BV56" s="255"/>
      <c r="BW56" s="126"/>
      <c r="BX56" s="127"/>
      <c r="BY56" s="12" t="s">
        <v>22</v>
      </c>
      <c r="BZ56" s="127"/>
      <c r="CA56" s="158"/>
      <c r="CB56" s="148"/>
      <c r="CC56" s="149"/>
      <c r="CD56" s="149"/>
      <c r="CE56" s="149"/>
      <c r="CF56" s="149"/>
      <c r="CG56" s="149"/>
      <c r="CH56" s="149"/>
      <c r="CI56" s="149"/>
      <c r="CJ56" s="149"/>
      <c r="CK56" s="149"/>
      <c r="CL56" s="149"/>
      <c r="CM56" s="150"/>
      <c r="CN56" s="6" t="b">
        <f t="shared" si="7"/>
        <v>0</v>
      </c>
      <c r="CO56" s="29" t="str">
        <f t="shared" ca="1" si="11"/>
        <v/>
      </c>
      <c r="CP56" s="39">
        <f>IF(COUNTIF($B$13:B56,B56)=1,1,0)</f>
        <v>0</v>
      </c>
      <c r="CQ56" s="39">
        <f>SUM($CP$13:CP56)</f>
        <v>0</v>
      </c>
      <c r="CR56" s="29"/>
      <c r="CS56" s="29"/>
      <c r="CV56" s="183"/>
      <c r="CW56" s="183"/>
      <c r="CX56" s="183"/>
      <c r="CY56" s="183"/>
      <c r="CZ56" s="183"/>
      <c r="DA56" s="183"/>
      <c r="DB56" s="183"/>
      <c r="DC56" s="183"/>
    </row>
    <row r="57" spans="1:107" s="2" customFormat="1" ht="15" customHeight="1" x14ac:dyDescent="0.2">
      <c r="A57" s="95" t="str">
        <f t="shared" si="9"/>
        <v/>
      </c>
      <c r="B57" s="276"/>
      <c r="C57" s="277"/>
      <c r="D57" s="276"/>
      <c r="E57" s="277"/>
      <c r="F57" s="299"/>
      <c r="G57" s="300"/>
      <c r="H57" s="301"/>
      <c r="I57" s="109"/>
      <c r="J57" s="124"/>
      <c r="K57" s="109"/>
      <c r="L57" s="120"/>
      <c r="M57" s="125"/>
      <c r="N57" s="107"/>
      <c r="O57" s="256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  <c r="AN57" s="254"/>
      <c r="AO57" s="254"/>
      <c r="AP57" s="254"/>
      <c r="AQ57" s="254"/>
      <c r="AR57" s="254"/>
      <c r="AS57" s="254"/>
      <c r="AT57" s="254"/>
      <c r="AU57" s="254"/>
      <c r="AV57" s="254"/>
      <c r="AW57" s="254"/>
      <c r="AX57" s="254"/>
      <c r="AY57" s="254"/>
      <c r="AZ57" s="254"/>
      <c r="BA57" s="254"/>
      <c r="BB57" s="254"/>
      <c r="BC57" s="254"/>
      <c r="BD57" s="254"/>
      <c r="BE57" s="254"/>
      <c r="BF57" s="254"/>
      <c r="BG57" s="254"/>
      <c r="BH57" s="254"/>
      <c r="BI57" s="254"/>
      <c r="BJ57" s="254"/>
      <c r="BK57" s="254"/>
      <c r="BL57" s="254"/>
      <c r="BM57" s="254"/>
      <c r="BN57" s="254"/>
      <c r="BO57" s="254"/>
      <c r="BP57" s="254"/>
      <c r="BQ57" s="254"/>
      <c r="BR57" s="254"/>
      <c r="BS57" s="254"/>
      <c r="BT57" s="254"/>
      <c r="BU57" s="254"/>
      <c r="BV57" s="255"/>
      <c r="BW57" s="126"/>
      <c r="BX57" s="127"/>
      <c r="BY57" s="12" t="s">
        <v>22</v>
      </c>
      <c r="BZ57" s="127"/>
      <c r="CA57" s="158"/>
      <c r="CB57" s="148"/>
      <c r="CC57" s="149"/>
      <c r="CD57" s="149"/>
      <c r="CE57" s="149"/>
      <c r="CF57" s="149"/>
      <c r="CG57" s="149"/>
      <c r="CH57" s="149"/>
      <c r="CI57" s="149"/>
      <c r="CJ57" s="149"/>
      <c r="CK57" s="149"/>
      <c r="CL57" s="149"/>
      <c r="CM57" s="150"/>
      <c r="CN57" s="6" t="b">
        <f t="shared" si="7"/>
        <v>0</v>
      </c>
      <c r="CO57" s="29" t="str">
        <f t="shared" ca="1" si="11"/>
        <v/>
      </c>
      <c r="CP57" s="39">
        <f>IF(COUNTIF($B$13:B57,B57)=1,1,0)</f>
        <v>0</v>
      </c>
      <c r="CQ57" s="39">
        <f>SUM($CP$13:CP57)</f>
        <v>0</v>
      </c>
      <c r="CR57" s="29"/>
      <c r="CS57" s="29"/>
      <c r="CV57" s="183"/>
      <c r="CW57" s="183"/>
      <c r="CX57" s="183"/>
      <c r="CY57" s="183"/>
      <c r="CZ57" s="183"/>
      <c r="DA57" s="183"/>
      <c r="DB57" s="183"/>
      <c r="DC57" s="183"/>
    </row>
    <row r="58" spans="1:107" s="2" customFormat="1" ht="15" customHeight="1" x14ac:dyDescent="0.2">
      <c r="A58" s="95" t="str">
        <f t="shared" si="9"/>
        <v/>
      </c>
      <c r="B58" s="276"/>
      <c r="C58" s="277"/>
      <c r="D58" s="276"/>
      <c r="E58" s="277"/>
      <c r="F58" s="299"/>
      <c r="G58" s="300"/>
      <c r="H58" s="301"/>
      <c r="I58" s="109"/>
      <c r="J58" s="124"/>
      <c r="K58" s="109"/>
      <c r="L58" s="120"/>
      <c r="M58" s="125"/>
      <c r="N58" s="107"/>
      <c r="O58" s="256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254"/>
      <c r="BD58" s="254"/>
      <c r="BE58" s="254"/>
      <c r="BF58" s="254"/>
      <c r="BG58" s="254"/>
      <c r="BH58" s="254"/>
      <c r="BI58" s="254"/>
      <c r="BJ58" s="254"/>
      <c r="BK58" s="254"/>
      <c r="BL58" s="254"/>
      <c r="BM58" s="254"/>
      <c r="BN58" s="254"/>
      <c r="BO58" s="254"/>
      <c r="BP58" s="254"/>
      <c r="BQ58" s="254"/>
      <c r="BR58" s="254"/>
      <c r="BS58" s="254"/>
      <c r="BT58" s="254"/>
      <c r="BU58" s="254"/>
      <c r="BV58" s="255"/>
      <c r="BW58" s="126"/>
      <c r="BX58" s="127"/>
      <c r="BY58" s="12" t="s">
        <v>22</v>
      </c>
      <c r="BZ58" s="127"/>
      <c r="CA58" s="158"/>
      <c r="CB58" s="148"/>
      <c r="CC58" s="149"/>
      <c r="CD58" s="149"/>
      <c r="CE58" s="149"/>
      <c r="CF58" s="149"/>
      <c r="CG58" s="149"/>
      <c r="CH58" s="149"/>
      <c r="CI58" s="149"/>
      <c r="CJ58" s="149"/>
      <c r="CK58" s="149"/>
      <c r="CL58" s="149"/>
      <c r="CM58" s="150"/>
      <c r="CN58" s="6" t="b">
        <f t="shared" si="7"/>
        <v>0</v>
      </c>
      <c r="CO58" s="29" t="str">
        <f t="shared" ca="1" si="11"/>
        <v/>
      </c>
      <c r="CP58" s="39">
        <f>IF(COUNTIF($B$13:B58,B58)=1,1,0)</f>
        <v>0</v>
      </c>
      <c r="CQ58" s="39">
        <f>SUM($CP$13:CP58)</f>
        <v>0</v>
      </c>
      <c r="CR58" s="29"/>
      <c r="CS58" s="29"/>
      <c r="CV58" s="183"/>
      <c r="CW58" s="183"/>
      <c r="CX58" s="183"/>
      <c r="CY58" s="183"/>
      <c r="CZ58" s="183"/>
      <c r="DA58" s="183"/>
      <c r="DB58" s="183"/>
      <c r="DC58" s="183"/>
    </row>
    <row r="59" spans="1:107" s="2" customFormat="1" ht="15" customHeight="1" x14ac:dyDescent="0.2">
      <c r="A59" s="95" t="str">
        <f t="shared" si="9"/>
        <v/>
      </c>
      <c r="B59" s="276"/>
      <c r="C59" s="277"/>
      <c r="D59" s="276"/>
      <c r="E59" s="277"/>
      <c r="F59" s="299"/>
      <c r="G59" s="300"/>
      <c r="H59" s="301"/>
      <c r="I59" s="109"/>
      <c r="J59" s="124"/>
      <c r="K59" s="109"/>
      <c r="L59" s="120"/>
      <c r="M59" s="125"/>
      <c r="N59" s="107"/>
      <c r="O59" s="256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254"/>
      <c r="AN59" s="254"/>
      <c r="AO59" s="254"/>
      <c r="AP59" s="254"/>
      <c r="AQ59" s="254"/>
      <c r="AR59" s="254"/>
      <c r="AS59" s="254"/>
      <c r="AT59" s="254"/>
      <c r="AU59" s="254"/>
      <c r="AV59" s="254"/>
      <c r="AW59" s="254"/>
      <c r="AX59" s="254"/>
      <c r="AY59" s="254"/>
      <c r="AZ59" s="254"/>
      <c r="BA59" s="254"/>
      <c r="BB59" s="254"/>
      <c r="BC59" s="254"/>
      <c r="BD59" s="254"/>
      <c r="BE59" s="254"/>
      <c r="BF59" s="254"/>
      <c r="BG59" s="254"/>
      <c r="BH59" s="254"/>
      <c r="BI59" s="254"/>
      <c r="BJ59" s="254"/>
      <c r="BK59" s="254"/>
      <c r="BL59" s="254"/>
      <c r="BM59" s="254"/>
      <c r="BN59" s="254"/>
      <c r="BO59" s="254"/>
      <c r="BP59" s="254"/>
      <c r="BQ59" s="254"/>
      <c r="BR59" s="254"/>
      <c r="BS59" s="254"/>
      <c r="BT59" s="254"/>
      <c r="BU59" s="254"/>
      <c r="BV59" s="255"/>
      <c r="BW59" s="126"/>
      <c r="BX59" s="127"/>
      <c r="BY59" s="12" t="s">
        <v>22</v>
      </c>
      <c r="BZ59" s="127"/>
      <c r="CA59" s="158"/>
      <c r="CB59" s="148"/>
      <c r="CC59" s="149"/>
      <c r="CD59" s="149"/>
      <c r="CE59" s="149"/>
      <c r="CF59" s="149"/>
      <c r="CG59" s="149"/>
      <c r="CH59" s="149"/>
      <c r="CI59" s="149"/>
      <c r="CJ59" s="149"/>
      <c r="CK59" s="149"/>
      <c r="CL59" s="149"/>
      <c r="CM59" s="150"/>
      <c r="CN59" s="6" t="b">
        <f t="shared" si="7"/>
        <v>0</v>
      </c>
      <c r="CO59" s="29" t="str">
        <f t="shared" ca="1" si="11"/>
        <v/>
      </c>
      <c r="CP59" s="39">
        <f>IF(COUNTIF($B$13:B59,B59)=1,1,0)</f>
        <v>0</v>
      </c>
      <c r="CQ59" s="39">
        <f>SUM($CP$13:CP59)</f>
        <v>0</v>
      </c>
      <c r="CR59" s="29"/>
      <c r="CS59" s="29"/>
      <c r="CV59" s="183"/>
      <c r="CW59" s="183"/>
      <c r="CX59" s="183"/>
      <c r="CY59" s="183"/>
      <c r="CZ59" s="183"/>
      <c r="DA59" s="183"/>
      <c r="DB59" s="183"/>
      <c r="DC59" s="183"/>
    </row>
    <row r="60" spans="1:107" s="2" customFormat="1" ht="15" customHeight="1" x14ac:dyDescent="0.2">
      <c r="A60" s="95" t="str">
        <f t="shared" si="9"/>
        <v/>
      </c>
      <c r="B60" s="276"/>
      <c r="C60" s="277"/>
      <c r="D60" s="276"/>
      <c r="E60" s="277"/>
      <c r="F60" s="299"/>
      <c r="G60" s="300"/>
      <c r="H60" s="301"/>
      <c r="I60" s="109"/>
      <c r="J60" s="124"/>
      <c r="K60" s="109"/>
      <c r="L60" s="120"/>
      <c r="M60" s="125"/>
      <c r="N60" s="107"/>
      <c r="O60" s="256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4"/>
      <c r="AN60" s="254"/>
      <c r="AO60" s="254"/>
      <c r="AP60" s="254"/>
      <c r="AQ60" s="254"/>
      <c r="AR60" s="254"/>
      <c r="AS60" s="254"/>
      <c r="AT60" s="254"/>
      <c r="AU60" s="254"/>
      <c r="AV60" s="254"/>
      <c r="AW60" s="254"/>
      <c r="AX60" s="254"/>
      <c r="AY60" s="254"/>
      <c r="AZ60" s="254"/>
      <c r="BA60" s="254"/>
      <c r="BB60" s="254"/>
      <c r="BC60" s="254"/>
      <c r="BD60" s="254"/>
      <c r="BE60" s="254"/>
      <c r="BF60" s="254"/>
      <c r="BG60" s="254"/>
      <c r="BH60" s="254"/>
      <c r="BI60" s="254"/>
      <c r="BJ60" s="254"/>
      <c r="BK60" s="254"/>
      <c r="BL60" s="254"/>
      <c r="BM60" s="254"/>
      <c r="BN60" s="254"/>
      <c r="BO60" s="254"/>
      <c r="BP60" s="254"/>
      <c r="BQ60" s="254"/>
      <c r="BR60" s="254"/>
      <c r="BS60" s="254"/>
      <c r="BT60" s="254"/>
      <c r="BU60" s="254"/>
      <c r="BV60" s="255"/>
      <c r="BW60" s="126"/>
      <c r="BX60" s="127"/>
      <c r="BY60" s="12" t="s">
        <v>22</v>
      </c>
      <c r="BZ60" s="127"/>
      <c r="CA60" s="158"/>
      <c r="CB60" s="148"/>
      <c r="CC60" s="149"/>
      <c r="CD60" s="149"/>
      <c r="CE60" s="149"/>
      <c r="CF60" s="149"/>
      <c r="CG60" s="149"/>
      <c r="CH60" s="149"/>
      <c r="CI60" s="149"/>
      <c r="CJ60" s="149"/>
      <c r="CK60" s="149"/>
      <c r="CL60" s="149"/>
      <c r="CM60" s="150"/>
      <c r="CN60" s="6" t="b">
        <f t="shared" si="7"/>
        <v>0</v>
      </c>
      <c r="CO60" s="29" t="str">
        <f t="shared" ca="1" si="11"/>
        <v/>
      </c>
      <c r="CP60" s="39">
        <f>IF(COUNTIF($B$13:B60,B60)=1,1,0)</f>
        <v>0</v>
      </c>
      <c r="CQ60" s="39">
        <f>SUM($CP$13:CP60)</f>
        <v>0</v>
      </c>
      <c r="CR60" s="29"/>
      <c r="CS60" s="29"/>
      <c r="CV60" s="183"/>
      <c r="CW60" s="183"/>
      <c r="CX60" s="183"/>
      <c r="CY60" s="183"/>
      <c r="CZ60" s="183"/>
      <c r="DA60" s="183"/>
      <c r="DB60" s="183"/>
      <c r="DC60" s="183"/>
    </row>
    <row r="61" spans="1:107" s="2" customFormat="1" ht="15" customHeight="1" x14ac:dyDescent="0.2">
      <c r="A61" s="95" t="str">
        <f t="shared" si="9"/>
        <v/>
      </c>
      <c r="B61" s="276"/>
      <c r="C61" s="277"/>
      <c r="D61" s="276"/>
      <c r="E61" s="277"/>
      <c r="F61" s="299"/>
      <c r="G61" s="300"/>
      <c r="H61" s="301"/>
      <c r="I61" s="109"/>
      <c r="J61" s="124"/>
      <c r="K61" s="109"/>
      <c r="L61" s="120"/>
      <c r="M61" s="125"/>
      <c r="N61" s="107"/>
      <c r="O61" s="256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J61" s="254"/>
      <c r="AK61" s="254"/>
      <c r="AL61" s="254"/>
      <c r="AM61" s="254"/>
      <c r="AN61" s="254"/>
      <c r="AO61" s="254"/>
      <c r="AP61" s="254"/>
      <c r="AQ61" s="254"/>
      <c r="AR61" s="254"/>
      <c r="AS61" s="254"/>
      <c r="AT61" s="254"/>
      <c r="AU61" s="254"/>
      <c r="AV61" s="254"/>
      <c r="AW61" s="254"/>
      <c r="AX61" s="254"/>
      <c r="AY61" s="254"/>
      <c r="AZ61" s="254"/>
      <c r="BA61" s="254"/>
      <c r="BB61" s="254"/>
      <c r="BC61" s="254"/>
      <c r="BD61" s="254"/>
      <c r="BE61" s="254"/>
      <c r="BF61" s="254"/>
      <c r="BG61" s="254"/>
      <c r="BH61" s="254"/>
      <c r="BI61" s="254"/>
      <c r="BJ61" s="254"/>
      <c r="BK61" s="254"/>
      <c r="BL61" s="254"/>
      <c r="BM61" s="254"/>
      <c r="BN61" s="254"/>
      <c r="BO61" s="254"/>
      <c r="BP61" s="254"/>
      <c r="BQ61" s="254"/>
      <c r="BR61" s="254"/>
      <c r="BS61" s="254"/>
      <c r="BT61" s="254"/>
      <c r="BU61" s="254"/>
      <c r="BV61" s="255"/>
      <c r="BW61" s="126"/>
      <c r="BX61" s="127"/>
      <c r="BY61" s="12" t="s">
        <v>22</v>
      </c>
      <c r="BZ61" s="127"/>
      <c r="CA61" s="158"/>
      <c r="CB61" s="148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  <c r="CM61" s="150"/>
      <c r="CN61" s="6" t="b">
        <f t="shared" si="7"/>
        <v>0</v>
      </c>
      <c r="CO61" s="29" t="str">
        <f t="shared" ca="1" si="11"/>
        <v/>
      </c>
      <c r="CP61" s="39">
        <f>IF(COUNTIF($B$13:B61,B61)=1,1,0)</f>
        <v>0</v>
      </c>
      <c r="CQ61" s="39">
        <f>SUM($CP$13:CP61)</f>
        <v>0</v>
      </c>
      <c r="CR61" s="29"/>
      <c r="CS61" s="29"/>
      <c r="CV61" s="183"/>
      <c r="CW61" s="183"/>
      <c r="CX61" s="183"/>
      <c r="CY61" s="183"/>
      <c r="CZ61" s="183"/>
      <c r="DA61" s="183"/>
      <c r="DB61" s="183"/>
      <c r="DC61" s="183"/>
    </row>
    <row r="62" spans="1:107" s="2" customFormat="1" ht="15" customHeight="1" x14ac:dyDescent="0.2">
      <c r="A62" s="95" t="str">
        <f t="shared" si="9"/>
        <v/>
      </c>
      <c r="B62" s="276"/>
      <c r="C62" s="277"/>
      <c r="D62" s="276"/>
      <c r="E62" s="277"/>
      <c r="F62" s="299"/>
      <c r="G62" s="300"/>
      <c r="H62" s="301"/>
      <c r="I62" s="109"/>
      <c r="J62" s="124"/>
      <c r="K62" s="109"/>
      <c r="L62" s="128"/>
      <c r="M62" s="125"/>
      <c r="N62" s="109"/>
      <c r="O62" s="256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  <c r="AH62" s="254"/>
      <c r="AI62" s="254"/>
      <c r="AJ62" s="254"/>
      <c r="AK62" s="254"/>
      <c r="AL62" s="254"/>
      <c r="AM62" s="254"/>
      <c r="AN62" s="254"/>
      <c r="AO62" s="254"/>
      <c r="AP62" s="254"/>
      <c r="AQ62" s="254"/>
      <c r="AR62" s="254"/>
      <c r="AS62" s="254"/>
      <c r="AT62" s="254"/>
      <c r="AU62" s="254"/>
      <c r="AV62" s="254"/>
      <c r="AW62" s="254"/>
      <c r="AX62" s="254"/>
      <c r="AY62" s="254"/>
      <c r="AZ62" s="254"/>
      <c r="BA62" s="254"/>
      <c r="BB62" s="254"/>
      <c r="BC62" s="254"/>
      <c r="BD62" s="254"/>
      <c r="BE62" s="254"/>
      <c r="BF62" s="254"/>
      <c r="BG62" s="254"/>
      <c r="BH62" s="254"/>
      <c r="BI62" s="254"/>
      <c r="BJ62" s="254"/>
      <c r="BK62" s="254"/>
      <c r="BL62" s="254"/>
      <c r="BM62" s="254"/>
      <c r="BN62" s="254"/>
      <c r="BO62" s="254"/>
      <c r="BP62" s="254"/>
      <c r="BQ62" s="254"/>
      <c r="BR62" s="254"/>
      <c r="BS62" s="254"/>
      <c r="BT62" s="254"/>
      <c r="BU62" s="254"/>
      <c r="BV62" s="255"/>
      <c r="BW62" s="126"/>
      <c r="BX62" s="127"/>
      <c r="BY62" s="24" t="s">
        <v>22</v>
      </c>
      <c r="BZ62" s="127"/>
      <c r="CA62" s="158"/>
      <c r="CB62" s="148"/>
      <c r="CC62" s="149"/>
      <c r="CD62" s="149"/>
      <c r="CE62" s="149"/>
      <c r="CF62" s="149"/>
      <c r="CG62" s="149"/>
      <c r="CH62" s="149"/>
      <c r="CI62" s="149"/>
      <c r="CJ62" s="149"/>
      <c r="CK62" s="149"/>
      <c r="CL62" s="149"/>
      <c r="CM62" s="150"/>
      <c r="CN62" s="6" t="b">
        <f t="shared" si="7"/>
        <v>0</v>
      </c>
      <c r="CO62" s="29" t="str">
        <f t="shared" ca="1" si="11"/>
        <v/>
      </c>
      <c r="CP62" s="39">
        <f>IF(COUNTIF($B$13:B62,B62)=1,1,0)</f>
        <v>0</v>
      </c>
      <c r="CQ62" s="39">
        <f>SUM($CP$13:CP62)</f>
        <v>0</v>
      </c>
      <c r="CR62" s="29"/>
      <c r="CS62" s="29"/>
      <c r="CV62" s="183"/>
      <c r="CW62" s="183"/>
      <c r="CX62" s="183"/>
      <c r="CY62" s="183"/>
      <c r="CZ62" s="183"/>
      <c r="DA62" s="183"/>
      <c r="DB62" s="183"/>
      <c r="DC62" s="183"/>
    </row>
    <row r="63" spans="1:107" x14ac:dyDescent="0.2">
      <c r="A63" s="95" t="str">
        <f t="shared" si="9"/>
        <v/>
      </c>
      <c r="B63" s="276"/>
      <c r="C63" s="277"/>
      <c r="D63" s="276"/>
      <c r="E63" s="277"/>
      <c r="F63" s="299"/>
      <c r="G63" s="300"/>
      <c r="H63" s="301"/>
      <c r="I63" s="109"/>
      <c r="J63" s="124"/>
      <c r="K63" s="109"/>
      <c r="L63" s="128"/>
      <c r="M63" s="125"/>
      <c r="N63" s="109"/>
      <c r="O63" s="256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254"/>
      <c r="AA63" s="254"/>
      <c r="AB63" s="254"/>
      <c r="AC63" s="254"/>
      <c r="AD63" s="254"/>
      <c r="AE63" s="254"/>
      <c r="AF63" s="254"/>
      <c r="AG63" s="254"/>
      <c r="AH63" s="254"/>
      <c r="AI63" s="254"/>
      <c r="AJ63" s="254"/>
      <c r="AK63" s="254"/>
      <c r="AL63" s="254"/>
      <c r="AM63" s="254"/>
      <c r="AN63" s="254"/>
      <c r="AO63" s="254"/>
      <c r="AP63" s="254"/>
      <c r="AQ63" s="254"/>
      <c r="AR63" s="254"/>
      <c r="AS63" s="254"/>
      <c r="AT63" s="254"/>
      <c r="AU63" s="254"/>
      <c r="AV63" s="254"/>
      <c r="AW63" s="254"/>
      <c r="AX63" s="254"/>
      <c r="AY63" s="254"/>
      <c r="AZ63" s="254"/>
      <c r="BA63" s="254"/>
      <c r="BB63" s="254"/>
      <c r="BC63" s="254"/>
      <c r="BD63" s="254"/>
      <c r="BE63" s="254"/>
      <c r="BF63" s="254"/>
      <c r="BG63" s="254"/>
      <c r="BH63" s="254"/>
      <c r="BI63" s="254"/>
      <c r="BJ63" s="254"/>
      <c r="BK63" s="254"/>
      <c r="BL63" s="254"/>
      <c r="BM63" s="254"/>
      <c r="BN63" s="254"/>
      <c r="BO63" s="254"/>
      <c r="BP63" s="254"/>
      <c r="BQ63" s="254"/>
      <c r="BR63" s="254"/>
      <c r="BS63" s="254"/>
      <c r="BT63" s="254"/>
      <c r="BU63" s="254"/>
      <c r="BV63" s="255"/>
      <c r="BW63" s="126"/>
      <c r="BX63" s="127"/>
      <c r="BY63" s="24" t="s">
        <v>22</v>
      </c>
      <c r="BZ63" s="127"/>
      <c r="CA63" s="158"/>
      <c r="CB63" s="148"/>
      <c r="CC63" s="149"/>
      <c r="CD63" s="149"/>
      <c r="CE63" s="149"/>
      <c r="CF63" s="149"/>
      <c r="CG63" s="149"/>
      <c r="CH63" s="149"/>
      <c r="CI63" s="149"/>
      <c r="CJ63" s="149"/>
      <c r="CK63" s="149"/>
      <c r="CL63" s="149"/>
      <c r="CM63" s="150"/>
      <c r="CN63" s="6" t="b">
        <f t="shared" si="7"/>
        <v>0</v>
      </c>
      <c r="CO63" s="29" t="str">
        <f t="shared" ca="1" si="11"/>
        <v/>
      </c>
      <c r="CP63" s="39">
        <f>IF(COUNTIF($B$13:B63,B63)=1,1,0)</f>
        <v>0</v>
      </c>
      <c r="CQ63" s="39">
        <f>SUM($CP$13:CP63)</f>
        <v>0</v>
      </c>
      <c r="CR63" s="29"/>
      <c r="CS63" s="29"/>
      <c r="CT63" s="2"/>
      <c r="CU63" s="2"/>
    </row>
    <row r="64" spans="1:107" x14ac:dyDescent="0.2">
      <c r="A64" s="95" t="str">
        <f t="shared" si="9"/>
        <v/>
      </c>
      <c r="B64" s="276"/>
      <c r="C64" s="277"/>
      <c r="D64" s="276"/>
      <c r="E64" s="277"/>
      <c r="F64" s="299"/>
      <c r="G64" s="300"/>
      <c r="H64" s="301"/>
      <c r="I64" s="109"/>
      <c r="J64" s="124"/>
      <c r="K64" s="109"/>
      <c r="L64" s="128"/>
      <c r="M64" s="125"/>
      <c r="N64" s="109"/>
      <c r="O64" s="256"/>
      <c r="P64" s="254"/>
      <c r="Q64" s="254"/>
      <c r="R64" s="254"/>
      <c r="S64" s="254"/>
      <c r="T64" s="254"/>
      <c r="U64" s="254"/>
      <c r="V64" s="254"/>
      <c r="W64" s="254"/>
      <c r="X64" s="254"/>
      <c r="Y64" s="254"/>
      <c r="Z64" s="254"/>
      <c r="AA64" s="254"/>
      <c r="AB64" s="254"/>
      <c r="AC64" s="254"/>
      <c r="AD64" s="254"/>
      <c r="AE64" s="254"/>
      <c r="AF64" s="254"/>
      <c r="AG64" s="254"/>
      <c r="AH64" s="254"/>
      <c r="AI64" s="254"/>
      <c r="AJ64" s="254"/>
      <c r="AK64" s="254"/>
      <c r="AL64" s="254"/>
      <c r="AM64" s="254"/>
      <c r="AN64" s="254"/>
      <c r="AO64" s="254"/>
      <c r="AP64" s="254"/>
      <c r="AQ64" s="254"/>
      <c r="AR64" s="254"/>
      <c r="AS64" s="254"/>
      <c r="AT64" s="254"/>
      <c r="AU64" s="254"/>
      <c r="AV64" s="254"/>
      <c r="AW64" s="254"/>
      <c r="AX64" s="254"/>
      <c r="AY64" s="254"/>
      <c r="AZ64" s="254"/>
      <c r="BA64" s="254"/>
      <c r="BB64" s="254"/>
      <c r="BC64" s="254"/>
      <c r="BD64" s="254"/>
      <c r="BE64" s="254"/>
      <c r="BF64" s="254"/>
      <c r="BG64" s="254"/>
      <c r="BH64" s="254"/>
      <c r="BI64" s="254"/>
      <c r="BJ64" s="254"/>
      <c r="BK64" s="254"/>
      <c r="BL64" s="254"/>
      <c r="BM64" s="254"/>
      <c r="BN64" s="254"/>
      <c r="BO64" s="254"/>
      <c r="BP64" s="254"/>
      <c r="BQ64" s="254"/>
      <c r="BR64" s="254"/>
      <c r="BS64" s="254"/>
      <c r="BT64" s="254"/>
      <c r="BU64" s="254"/>
      <c r="BV64" s="255"/>
      <c r="BW64" s="126"/>
      <c r="BX64" s="127"/>
      <c r="BY64" s="24" t="s">
        <v>22</v>
      </c>
      <c r="BZ64" s="127"/>
      <c r="CA64" s="158"/>
      <c r="CB64" s="148"/>
      <c r="CC64" s="149"/>
      <c r="CD64" s="149"/>
      <c r="CE64" s="149"/>
      <c r="CF64" s="149"/>
      <c r="CG64" s="149"/>
      <c r="CH64" s="149"/>
      <c r="CI64" s="149"/>
      <c r="CJ64" s="149"/>
      <c r="CK64" s="149"/>
      <c r="CL64" s="149"/>
      <c r="CM64" s="150"/>
      <c r="CN64" s="6" t="b">
        <f t="shared" si="7"/>
        <v>0</v>
      </c>
      <c r="CO64" s="29" t="str">
        <f t="shared" ca="1" si="11"/>
        <v/>
      </c>
      <c r="CP64" s="39">
        <f>IF(COUNTIF($B$13:B64,B64)=1,1,0)</f>
        <v>0</v>
      </c>
      <c r="CQ64" s="39">
        <f>SUM($CP$13:CP64)</f>
        <v>0</v>
      </c>
      <c r="CR64" s="29"/>
      <c r="CS64" s="29"/>
      <c r="CT64" s="2"/>
      <c r="CU64" s="2"/>
    </row>
    <row r="65" spans="1:97" x14ac:dyDescent="0.2">
      <c r="A65" s="95" t="str">
        <f t="shared" si="9"/>
        <v/>
      </c>
      <c r="B65" s="276"/>
      <c r="C65" s="277"/>
      <c r="D65" s="276"/>
      <c r="E65" s="277"/>
      <c r="F65" s="299"/>
      <c r="G65" s="300"/>
      <c r="H65" s="301"/>
      <c r="I65" s="109"/>
      <c r="J65" s="124"/>
      <c r="K65" s="109"/>
      <c r="L65" s="128"/>
      <c r="M65" s="125"/>
      <c r="N65" s="109"/>
      <c r="O65" s="256"/>
      <c r="P65" s="254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  <c r="AC65" s="254"/>
      <c r="AD65" s="254"/>
      <c r="AE65" s="254"/>
      <c r="AF65" s="254"/>
      <c r="AG65" s="254"/>
      <c r="AH65" s="254"/>
      <c r="AI65" s="254"/>
      <c r="AJ65" s="254"/>
      <c r="AK65" s="254"/>
      <c r="AL65" s="254"/>
      <c r="AM65" s="254"/>
      <c r="AN65" s="254"/>
      <c r="AO65" s="254"/>
      <c r="AP65" s="254"/>
      <c r="AQ65" s="254"/>
      <c r="AR65" s="254"/>
      <c r="AS65" s="254"/>
      <c r="AT65" s="254"/>
      <c r="AU65" s="254"/>
      <c r="AV65" s="254"/>
      <c r="AW65" s="254"/>
      <c r="AX65" s="254"/>
      <c r="AY65" s="254"/>
      <c r="AZ65" s="254"/>
      <c r="BA65" s="254"/>
      <c r="BB65" s="254"/>
      <c r="BC65" s="254"/>
      <c r="BD65" s="254"/>
      <c r="BE65" s="254"/>
      <c r="BF65" s="254"/>
      <c r="BG65" s="254"/>
      <c r="BH65" s="254"/>
      <c r="BI65" s="254"/>
      <c r="BJ65" s="254"/>
      <c r="BK65" s="254"/>
      <c r="BL65" s="254"/>
      <c r="BM65" s="254"/>
      <c r="BN65" s="254"/>
      <c r="BO65" s="254"/>
      <c r="BP65" s="254"/>
      <c r="BQ65" s="254"/>
      <c r="BR65" s="254"/>
      <c r="BS65" s="254"/>
      <c r="BT65" s="254"/>
      <c r="BU65" s="254"/>
      <c r="BV65" s="255"/>
      <c r="BW65" s="126"/>
      <c r="BX65" s="127"/>
      <c r="BY65" s="24" t="s">
        <v>22</v>
      </c>
      <c r="BZ65" s="127"/>
      <c r="CA65" s="158"/>
      <c r="CB65" s="148"/>
      <c r="CC65" s="149"/>
      <c r="CD65" s="149"/>
      <c r="CE65" s="149"/>
      <c r="CF65" s="149"/>
      <c r="CG65" s="149"/>
      <c r="CH65" s="149"/>
      <c r="CI65" s="149"/>
      <c r="CJ65" s="149"/>
      <c r="CK65" s="149"/>
      <c r="CL65" s="149"/>
      <c r="CM65" s="150"/>
      <c r="CN65" s="6" t="b">
        <f t="shared" si="7"/>
        <v>0</v>
      </c>
      <c r="CO65" s="29" t="str">
        <f t="shared" ca="1" si="11"/>
        <v/>
      </c>
      <c r="CP65" s="39">
        <f>IF(COUNTIF($B$13:B65,B65)=1,1,0)</f>
        <v>0</v>
      </c>
      <c r="CQ65" s="39">
        <f>SUM($CP$13:CP65)</f>
        <v>0</v>
      </c>
      <c r="CR65" s="29"/>
      <c r="CS65" s="29"/>
    </row>
    <row r="66" spans="1:97" x14ac:dyDescent="0.2">
      <c r="A66" s="95" t="str">
        <f t="shared" si="9"/>
        <v/>
      </c>
      <c r="B66" s="276"/>
      <c r="C66" s="277"/>
      <c r="D66" s="276"/>
      <c r="E66" s="277"/>
      <c r="F66" s="299"/>
      <c r="G66" s="300"/>
      <c r="H66" s="301"/>
      <c r="I66" s="109"/>
      <c r="J66" s="124"/>
      <c r="K66" s="109"/>
      <c r="L66" s="128"/>
      <c r="M66" s="125"/>
      <c r="N66" s="109"/>
      <c r="O66" s="256"/>
      <c r="P66" s="254"/>
      <c r="Q66" s="254"/>
      <c r="R66" s="254"/>
      <c r="S66" s="254"/>
      <c r="T66" s="254"/>
      <c r="U66" s="254"/>
      <c r="V66" s="254"/>
      <c r="W66" s="254"/>
      <c r="X66" s="254"/>
      <c r="Y66" s="254"/>
      <c r="Z66" s="254"/>
      <c r="AA66" s="254"/>
      <c r="AB66" s="254"/>
      <c r="AC66" s="254"/>
      <c r="AD66" s="254"/>
      <c r="AE66" s="254"/>
      <c r="AF66" s="254"/>
      <c r="AG66" s="254"/>
      <c r="AH66" s="254"/>
      <c r="AI66" s="254"/>
      <c r="AJ66" s="254"/>
      <c r="AK66" s="254"/>
      <c r="AL66" s="254"/>
      <c r="AM66" s="254"/>
      <c r="AN66" s="254"/>
      <c r="AO66" s="254"/>
      <c r="AP66" s="254"/>
      <c r="AQ66" s="254"/>
      <c r="AR66" s="254"/>
      <c r="AS66" s="254"/>
      <c r="AT66" s="254"/>
      <c r="AU66" s="254"/>
      <c r="AV66" s="254"/>
      <c r="AW66" s="254"/>
      <c r="AX66" s="254"/>
      <c r="AY66" s="254"/>
      <c r="AZ66" s="254"/>
      <c r="BA66" s="254"/>
      <c r="BB66" s="254"/>
      <c r="BC66" s="254"/>
      <c r="BD66" s="254"/>
      <c r="BE66" s="254"/>
      <c r="BF66" s="254"/>
      <c r="BG66" s="254"/>
      <c r="BH66" s="254"/>
      <c r="BI66" s="254"/>
      <c r="BJ66" s="254"/>
      <c r="BK66" s="254"/>
      <c r="BL66" s="254"/>
      <c r="BM66" s="254"/>
      <c r="BN66" s="254"/>
      <c r="BO66" s="254"/>
      <c r="BP66" s="254"/>
      <c r="BQ66" s="254"/>
      <c r="BR66" s="254"/>
      <c r="BS66" s="254"/>
      <c r="BT66" s="254"/>
      <c r="BU66" s="254"/>
      <c r="BV66" s="255"/>
      <c r="BW66" s="126"/>
      <c r="BX66" s="127"/>
      <c r="BY66" s="24" t="s">
        <v>22</v>
      </c>
      <c r="BZ66" s="127"/>
      <c r="CA66" s="158"/>
      <c r="CB66" s="148"/>
      <c r="CC66" s="149"/>
      <c r="CD66" s="149"/>
      <c r="CE66" s="149"/>
      <c r="CF66" s="149"/>
      <c r="CG66" s="149"/>
      <c r="CH66" s="149"/>
      <c r="CI66" s="149"/>
      <c r="CJ66" s="149"/>
      <c r="CK66" s="149"/>
      <c r="CL66" s="149"/>
      <c r="CM66" s="150"/>
      <c r="CN66" s="6" t="b">
        <f t="shared" si="7"/>
        <v>0</v>
      </c>
      <c r="CO66" s="29" t="str">
        <f t="shared" ca="1" si="11"/>
        <v/>
      </c>
      <c r="CP66" s="39">
        <f>IF(COUNTIF($B$13:B66,B66)=1,1,0)</f>
        <v>0</v>
      </c>
      <c r="CQ66" s="39">
        <f>SUM($CP$13:CP66)</f>
        <v>0</v>
      </c>
      <c r="CR66" s="29"/>
      <c r="CS66" s="29"/>
    </row>
    <row r="67" spans="1:97" x14ac:dyDescent="0.2">
      <c r="A67" s="95" t="str">
        <f t="shared" si="9"/>
        <v/>
      </c>
      <c r="B67" s="276"/>
      <c r="C67" s="277"/>
      <c r="D67" s="276"/>
      <c r="E67" s="277"/>
      <c r="F67" s="299"/>
      <c r="G67" s="300"/>
      <c r="H67" s="301"/>
      <c r="I67" s="109"/>
      <c r="J67" s="124"/>
      <c r="K67" s="109"/>
      <c r="L67" s="128"/>
      <c r="M67" s="125"/>
      <c r="N67" s="109"/>
      <c r="O67" s="256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4"/>
      <c r="AB67" s="254"/>
      <c r="AC67" s="254"/>
      <c r="AD67" s="254"/>
      <c r="AE67" s="254"/>
      <c r="AF67" s="254"/>
      <c r="AG67" s="254"/>
      <c r="AH67" s="254"/>
      <c r="AI67" s="254"/>
      <c r="AJ67" s="254"/>
      <c r="AK67" s="254"/>
      <c r="AL67" s="254"/>
      <c r="AM67" s="254"/>
      <c r="AN67" s="254"/>
      <c r="AO67" s="254"/>
      <c r="AP67" s="254"/>
      <c r="AQ67" s="254"/>
      <c r="AR67" s="254"/>
      <c r="AS67" s="254"/>
      <c r="AT67" s="254"/>
      <c r="AU67" s="254"/>
      <c r="AV67" s="254"/>
      <c r="AW67" s="254"/>
      <c r="AX67" s="254"/>
      <c r="AY67" s="254"/>
      <c r="AZ67" s="254"/>
      <c r="BA67" s="254"/>
      <c r="BB67" s="254"/>
      <c r="BC67" s="254"/>
      <c r="BD67" s="254"/>
      <c r="BE67" s="254"/>
      <c r="BF67" s="254"/>
      <c r="BG67" s="254"/>
      <c r="BH67" s="254"/>
      <c r="BI67" s="254"/>
      <c r="BJ67" s="254"/>
      <c r="BK67" s="254"/>
      <c r="BL67" s="254"/>
      <c r="BM67" s="254"/>
      <c r="BN67" s="254"/>
      <c r="BO67" s="254"/>
      <c r="BP67" s="254"/>
      <c r="BQ67" s="254"/>
      <c r="BR67" s="254"/>
      <c r="BS67" s="254"/>
      <c r="BT67" s="254"/>
      <c r="BU67" s="254"/>
      <c r="BV67" s="255"/>
      <c r="BW67" s="126"/>
      <c r="BX67" s="127"/>
      <c r="BY67" s="24" t="s">
        <v>22</v>
      </c>
      <c r="BZ67" s="127"/>
      <c r="CA67" s="158"/>
      <c r="CB67" s="148"/>
      <c r="CC67" s="149"/>
      <c r="CD67" s="149"/>
      <c r="CE67" s="149"/>
      <c r="CF67" s="149"/>
      <c r="CG67" s="149"/>
      <c r="CH67" s="149"/>
      <c r="CI67" s="149"/>
      <c r="CJ67" s="149"/>
      <c r="CK67" s="149"/>
      <c r="CL67" s="149"/>
      <c r="CM67" s="150"/>
      <c r="CN67" s="6" t="b">
        <f t="shared" si="7"/>
        <v>0</v>
      </c>
      <c r="CO67" s="29" t="str">
        <f t="shared" ca="1" si="11"/>
        <v/>
      </c>
      <c r="CP67" s="39">
        <f>IF(COUNTIF($B$13:B67,B67)=1,1,0)</f>
        <v>0</v>
      </c>
      <c r="CQ67" s="39">
        <f>SUM($CP$13:CP67)</f>
        <v>0</v>
      </c>
      <c r="CR67" s="29"/>
      <c r="CS67" s="29"/>
    </row>
    <row r="68" spans="1:97" x14ac:dyDescent="0.2">
      <c r="A68" s="95" t="str">
        <f t="shared" si="9"/>
        <v/>
      </c>
      <c r="B68" s="276"/>
      <c r="C68" s="277"/>
      <c r="D68" s="276"/>
      <c r="E68" s="277"/>
      <c r="F68" s="299"/>
      <c r="G68" s="300"/>
      <c r="H68" s="301"/>
      <c r="I68" s="109"/>
      <c r="J68" s="124"/>
      <c r="K68" s="109"/>
      <c r="L68" s="128"/>
      <c r="M68" s="125"/>
      <c r="N68" s="109"/>
      <c r="O68" s="256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254"/>
      <c r="AJ68" s="254"/>
      <c r="AK68" s="254"/>
      <c r="AL68" s="254"/>
      <c r="AM68" s="254"/>
      <c r="AN68" s="254"/>
      <c r="AO68" s="254"/>
      <c r="AP68" s="254"/>
      <c r="AQ68" s="254"/>
      <c r="AR68" s="254"/>
      <c r="AS68" s="254"/>
      <c r="AT68" s="254"/>
      <c r="AU68" s="254"/>
      <c r="AV68" s="254"/>
      <c r="AW68" s="254"/>
      <c r="AX68" s="254"/>
      <c r="AY68" s="254"/>
      <c r="AZ68" s="254"/>
      <c r="BA68" s="254"/>
      <c r="BB68" s="254"/>
      <c r="BC68" s="254"/>
      <c r="BD68" s="254"/>
      <c r="BE68" s="254"/>
      <c r="BF68" s="254"/>
      <c r="BG68" s="254"/>
      <c r="BH68" s="254"/>
      <c r="BI68" s="254"/>
      <c r="BJ68" s="254"/>
      <c r="BK68" s="254"/>
      <c r="BL68" s="254"/>
      <c r="BM68" s="254"/>
      <c r="BN68" s="254"/>
      <c r="BO68" s="254"/>
      <c r="BP68" s="254"/>
      <c r="BQ68" s="254"/>
      <c r="BR68" s="254"/>
      <c r="BS68" s="254"/>
      <c r="BT68" s="254"/>
      <c r="BU68" s="254"/>
      <c r="BV68" s="255"/>
      <c r="BW68" s="126"/>
      <c r="BX68" s="127"/>
      <c r="BY68" s="24" t="s">
        <v>22</v>
      </c>
      <c r="BZ68" s="127"/>
      <c r="CA68" s="158"/>
      <c r="CB68" s="148"/>
      <c r="CC68" s="149"/>
      <c r="CD68" s="149"/>
      <c r="CE68" s="149"/>
      <c r="CF68" s="149"/>
      <c r="CG68" s="149"/>
      <c r="CH68" s="149"/>
      <c r="CI68" s="149"/>
      <c r="CJ68" s="149"/>
      <c r="CK68" s="149"/>
      <c r="CL68" s="149"/>
      <c r="CM68" s="150"/>
      <c r="CN68" s="6" t="b">
        <f t="shared" si="7"/>
        <v>0</v>
      </c>
      <c r="CO68" s="29" t="str">
        <f t="shared" ca="1" si="11"/>
        <v/>
      </c>
      <c r="CP68" s="39">
        <f>IF(COUNTIF($B$13:B68,B68)=1,1,0)</f>
        <v>0</v>
      </c>
      <c r="CQ68" s="39">
        <f>SUM($CP$13:CP68)</f>
        <v>0</v>
      </c>
      <c r="CR68" s="29"/>
      <c r="CS68" s="29"/>
    </row>
    <row r="69" spans="1:97" x14ac:dyDescent="0.2">
      <c r="A69" s="95" t="str">
        <f t="shared" si="9"/>
        <v/>
      </c>
      <c r="B69" s="276"/>
      <c r="C69" s="277"/>
      <c r="D69" s="276"/>
      <c r="E69" s="277"/>
      <c r="F69" s="299"/>
      <c r="G69" s="300"/>
      <c r="H69" s="301"/>
      <c r="I69" s="109"/>
      <c r="J69" s="124"/>
      <c r="K69" s="109"/>
      <c r="L69" s="128"/>
      <c r="M69" s="125"/>
      <c r="N69" s="109"/>
      <c r="O69" s="256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J69" s="254"/>
      <c r="AK69" s="254"/>
      <c r="AL69" s="254"/>
      <c r="AM69" s="254"/>
      <c r="AN69" s="254"/>
      <c r="AO69" s="254"/>
      <c r="AP69" s="254"/>
      <c r="AQ69" s="254"/>
      <c r="AR69" s="254"/>
      <c r="AS69" s="254"/>
      <c r="AT69" s="254"/>
      <c r="AU69" s="254"/>
      <c r="AV69" s="254"/>
      <c r="AW69" s="254"/>
      <c r="AX69" s="254"/>
      <c r="AY69" s="254"/>
      <c r="AZ69" s="254"/>
      <c r="BA69" s="254"/>
      <c r="BB69" s="254"/>
      <c r="BC69" s="254"/>
      <c r="BD69" s="254"/>
      <c r="BE69" s="254"/>
      <c r="BF69" s="254"/>
      <c r="BG69" s="254"/>
      <c r="BH69" s="254"/>
      <c r="BI69" s="254"/>
      <c r="BJ69" s="254"/>
      <c r="BK69" s="254"/>
      <c r="BL69" s="254"/>
      <c r="BM69" s="254"/>
      <c r="BN69" s="254"/>
      <c r="BO69" s="254"/>
      <c r="BP69" s="254"/>
      <c r="BQ69" s="254"/>
      <c r="BR69" s="254"/>
      <c r="BS69" s="254"/>
      <c r="BT69" s="254"/>
      <c r="BU69" s="254"/>
      <c r="BV69" s="255"/>
      <c r="BW69" s="126"/>
      <c r="BX69" s="127"/>
      <c r="BY69" s="24" t="s">
        <v>22</v>
      </c>
      <c r="BZ69" s="127"/>
      <c r="CA69" s="158"/>
      <c r="CB69" s="148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  <c r="CM69" s="150"/>
      <c r="CN69" s="6" t="b">
        <f t="shared" si="7"/>
        <v>0</v>
      </c>
      <c r="CO69" s="29" t="str">
        <f t="shared" ca="1" si="11"/>
        <v/>
      </c>
      <c r="CP69" s="39">
        <f>IF(COUNTIF($B$13:B69,B69)=1,1,0)</f>
        <v>0</v>
      </c>
      <c r="CQ69" s="39">
        <f>SUM($CP$13:CP69)</f>
        <v>0</v>
      </c>
      <c r="CR69" s="29"/>
      <c r="CS69" s="29"/>
    </row>
    <row r="70" spans="1:97" x14ac:dyDescent="0.2">
      <c r="A70" s="95" t="str">
        <f t="shared" si="9"/>
        <v/>
      </c>
      <c r="B70" s="276"/>
      <c r="C70" s="277"/>
      <c r="D70" s="276"/>
      <c r="E70" s="277"/>
      <c r="F70" s="299"/>
      <c r="G70" s="300"/>
      <c r="H70" s="301"/>
      <c r="I70" s="109"/>
      <c r="J70" s="124"/>
      <c r="K70" s="109"/>
      <c r="L70" s="128"/>
      <c r="M70" s="125"/>
      <c r="N70" s="109"/>
      <c r="O70" s="256"/>
      <c r="P70" s="254"/>
      <c r="Q70" s="254"/>
      <c r="R70" s="254"/>
      <c r="S70" s="254"/>
      <c r="T70" s="254"/>
      <c r="U70" s="254"/>
      <c r="V70" s="254"/>
      <c r="W70" s="254"/>
      <c r="X70" s="254"/>
      <c r="Y70" s="254"/>
      <c r="Z70" s="254"/>
      <c r="AA70" s="254"/>
      <c r="AB70" s="254"/>
      <c r="AC70" s="254"/>
      <c r="AD70" s="254"/>
      <c r="AE70" s="254"/>
      <c r="AF70" s="254"/>
      <c r="AG70" s="254"/>
      <c r="AH70" s="254"/>
      <c r="AI70" s="254"/>
      <c r="AJ70" s="254"/>
      <c r="AK70" s="254"/>
      <c r="AL70" s="254"/>
      <c r="AM70" s="254"/>
      <c r="AN70" s="254"/>
      <c r="AO70" s="254"/>
      <c r="AP70" s="254"/>
      <c r="AQ70" s="254"/>
      <c r="AR70" s="254"/>
      <c r="AS70" s="254"/>
      <c r="AT70" s="254"/>
      <c r="AU70" s="254"/>
      <c r="AV70" s="254"/>
      <c r="AW70" s="254"/>
      <c r="AX70" s="254"/>
      <c r="AY70" s="254"/>
      <c r="AZ70" s="254"/>
      <c r="BA70" s="254"/>
      <c r="BB70" s="254"/>
      <c r="BC70" s="254"/>
      <c r="BD70" s="254"/>
      <c r="BE70" s="254"/>
      <c r="BF70" s="254"/>
      <c r="BG70" s="254"/>
      <c r="BH70" s="254"/>
      <c r="BI70" s="254"/>
      <c r="BJ70" s="254"/>
      <c r="BK70" s="254"/>
      <c r="BL70" s="254"/>
      <c r="BM70" s="254"/>
      <c r="BN70" s="254"/>
      <c r="BO70" s="254"/>
      <c r="BP70" s="254"/>
      <c r="BQ70" s="254"/>
      <c r="BR70" s="254"/>
      <c r="BS70" s="254"/>
      <c r="BT70" s="254"/>
      <c r="BU70" s="254"/>
      <c r="BV70" s="255"/>
      <c r="BW70" s="126"/>
      <c r="BX70" s="127"/>
      <c r="BY70" s="24" t="s">
        <v>22</v>
      </c>
      <c r="BZ70" s="127"/>
      <c r="CA70" s="158"/>
      <c r="CB70" s="148"/>
      <c r="CC70" s="149"/>
      <c r="CD70" s="149"/>
      <c r="CE70" s="149"/>
      <c r="CF70" s="149"/>
      <c r="CG70" s="149"/>
      <c r="CH70" s="149"/>
      <c r="CI70" s="149"/>
      <c r="CJ70" s="149"/>
      <c r="CK70" s="149"/>
      <c r="CL70" s="149"/>
      <c r="CM70" s="150"/>
      <c r="CN70" s="6" t="b">
        <f t="shared" si="7"/>
        <v>0</v>
      </c>
      <c r="CO70" s="29" t="str">
        <f t="shared" ca="1" si="11"/>
        <v/>
      </c>
      <c r="CP70" s="39">
        <f>IF(COUNTIF($B$13:B70,B70)=1,1,0)</f>
        <v>0</v>
      </c>
      <c r="CQ70" s="39">
        <f>SUM($CP$13:CP70)</f>
        <v>0</v>
      </c>
      <c r="CR70" s="29"/>
      <c r="CS70" s="29"/>
    </row>
    <row r="71" spans="1:97" x14ac:dyDescent="0.2">
      <c r="A71" s="95" t="str">
        <f t="shared" si="9"/>
        <v/>
      </c>
      <c r="B71" s="276"/>
      <c r="C71" s="277"/>
      <c r="D71" s="276"/>
      <c r="E71" s="277"/>
      <c r="F71" s="299"/>
      <c r="G71" s="300"/>
      <c r="H71" s="301"/>
      <c r="I71" s="109"/>
      <c r="J71" s="124"/>
      <c r="K71" s="109"/>
      <c r="L71" s="128"/>
      <c r="M71" s="125"/>
      <c r="N71" s="109"/>
      <c r="O71" s="256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254"/>
      <c r="AA71" s="254"/>
      <c r="AB71" s="254"/>
      <c r="AC71" s="254"/>
      <c r="AD71" s="254"/>
      <c r="AE71" s="254"/>
      <c r="AF71" s="254"/>
      <c r="AG71" s="254"/>
      <c r="AH71" s="254"/>
      <c r="AI71" s="254"/>
      <c r="AJ71" s="254"/>
      <c r="AK71" s="254"/>
      <c r="AL71" s="254"/>
      <c r="AM71" s="254"/>
      <c r="AN71" s="254"/>
      <c r="AO71" s="254"/>
      <c r="AP71" s="254"/>
      <c r="AQ71" s="254"/>
      <c r="AR71" s="254"/>
      <c r="AS71" s="254"/>
      <c r="AT71" s="254"/>
      <c r="AU71" s="254"/>
      <c r="AV71" s="254"/>
      <c r="AW71" s="254"/>
      <c r="AX71" s="254"/>
      <c r="AY71" s="254"/>
      <c r="AZ71" s="254"/>
      <c r="BA71" s="254"/>
      <c r="BB71" s="254"/>
      <c r="BC71" s="254"/>
      <c r="BD71" s="254"/>
      <c r="BE71" s="254"/>
      <c r="BF71" s="254"/>
      <c r="BG71" s="254"/>
      <c r="BH71" s="254"/>
      <c r="BI71" s="254"/>
      <c r="BJ71" s="254"/>
      <c r="BK71" s="254"/>
      <c r="BL71" s="254"/>
      <c r="BM71" s="254"/>
      <c r="BN71" s="254"/>
      <c r="BO71" s="254"/>
      <c r="BP71" s="254"/>
      <c r="BQ71" s="254"/>
      <c r="BR71" s="254"/>
      <c r="BS71" s="254"/>
      <c r="BT71" s="254"/>
      <c r="BU71" s="254"/>
      <c r="BV71" s="255"/>
      <c r="BW71" s="126"/>
      <c r="BX71" s="127"/>
      <c r="BY71" s="24" t="s">
        <v>22</v>
      </c>
      <c r="BZ71" s="127"/>
      <c r="CA71" s="158"/>
      <c r="CB71" s="148"/>
      <c r="CC71" s="149"/>
      <c r="CD71" s="149"/>
      <c r="CE71" s="149"/>
      <c r="CF71" s="149"/>
      <c r="CG71" s="149"/>
      <c r="CH71" s="149"/>
      <c r="CI71" s="149"/>
      <c r="CJ71" s="149"/>
      <c r="CK71" s="149"/>
      <c r="CL71" s="149"/>
      <c r="CM71" s="150"/>
      <c r="CN71" s="6" t="b">
        <f t="shared" si="7"/>
        <v>0</v>
      </c>
      <c r="CO71" s="29" t="str">
        <f t="shared" ca="1" si="11"/>
        <v/>
      </c>
      <c r="CP71" s="39">
        <f>IF(COUNTIF($B$13:B71,B71)=1,1,0)</f>
        <v>0</v>
      </c>
      <c r="CQ71" s="39">
        <f>SUM($CP$13:CP71)</f>
        <v>0</v>
      </c>
      <c r="CR71" s="29"/>
      <c r="CS71" s="29"/>
    </row>
    <row r="72" spans="1:97" x14ac:dyDescent="0.2">
      <c r="A72" s="95" t="str">
        <f t="shared" si="9"/>
        <v/>
      </c>
      <c r="B72" s="276"/>
      <c r="C72" s="277"/>
      <c r="D72" s="276"/>
      <c r="E72" s="277"/>
      <c r="F72" s="299"/>
      <c r="G72" s="300"/>
      <c r="H72" s="301"/>
      <c r="I72" s="109"/>
      <c r="J72" s="124"/>
      <c r="K72" s="109"/>
      <c r="L72" s="128"/>
      <c r="M72" s="125"/>
      <c r="N72" s="109"/>
      <c r="O72" s="256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4"/>
      <c r="AK72" s="254"/>
      <c r="AL72" s="254"/>
      <c r="AM72" s="254"/>
      <c r="AN72" s="254"/>
      <c r="AO72" s="254"/>
      <c r="AP72" s="254"/>
      <c r="AQ72" s="254"/>
      <c r="AR72" s="254"/>
      <c r="AS72" s="254"/>
      <c r="AT72" s="254"/>
      <c r="AU72" s="254"/>
      <c r="AV72" s="254"/>
      <c r="AW72" s="254"/>
      <c r="AX72" s="254"/>
      <c r="AY72" s="254"/>
      <c r="AZ72" s="254"/>
      <c r="BA72" s="254"/>
      <c r="BB72" s="254"/>
      <c r="BC72" s="254"/>
      <c r="BD72" s="254"/>
      <c r="BE72" s="254"/>
      <c r="BF72" s="254"/>
      <c r="BG72" s="254"/>
      <c r="BH72" s="254"/>
      <c r="BI72" s="254"/>
      <c r="BJ72" s="254"/>
      <c r="BK72" s="254"/>
      <c r="BL72" s="254"/>
      <c r="BM72" s="254"/>
      <c r="BN72" s="254"/>
      <c r="BO72" s="254"/>
      <c r="BP72" s="254"/>
      <c r="BQ72" s="254"/>
      <c r="BR72" s="254"/>
      <c r="BS72" s="254"/>
      <c r="BT72" s="254"/>
      <c r="BU72" s="254"/>
      <c r="BV72" s="255"/>
      <c r="BW72" s="126"/>
      <c r="BX72" s="127"/>
      <c r="BY72" s="24" t="s">
        <v>22</v>
      </c>
      <c r="BZ72" s="127"/>
      <c r="CA72" s="158"/>
      <c r="CB72" s="148"/>
      <c r="CC72" s="149"/>
      <c r="CD72" s="149"/>
      <c r="CE72" s="149"/>
      <c r="CF72" s="149"/>
      <c r="CG72" s="149"/>
      <c r="CH72" s="149"/>
      <c r="CI72" s="149"/>
      <c r="CJ72" s="149"/>
      <c r="CK72" s="149"/>
      <c r="CL72" s="149"/>
      <c r="CM72" s="150"/>
      <c r="CN72" s="6" t="b">
        <f t="shared" si="7"/>
        <v>0</v>
      </c>
      <c r="CO72" s="29" t="str">
        <f t="shared" ca="1" si="11"/>
        <v/>
      </c>
      <c r="CP72" s="39">
        <f>IF(COUNTIF($B$13:B72,B72)=1,1,0)</f>
        <v>0</v>
      </c>
      <c r="CQ72" s="39">
        <f>SUM($CP$13:CP72)</f>
        <v>0</v>
      </c>
      <c r="CR72" s="29"/>
      <c r="CS72" s="29"/>
    </row>
    <row r="73" spans="1:97" x14ac:dyDescent="0.2">
      <c r="A73" s="95" t="str">
        <f t="shared" si="9"/>
        <v/>
      </c>
      <c r="B73" s="276"/>
      <c r="C73" s="277"/>
      <c r="D73" s="276"/>
      <c r="E73" s="277"/>
      <c r="F73" s="299"/>
      <c r="G73" s="300"/>
      <c r="H73" s="301"/>
      <c r="I73" s="109"/>
      <c r="J73" s="124"/>
      <c r="K73" s="109"/>
      <c r="L73" s="128"/>
      <c r="M73" s="125"/>
      <c r="N73" s="109"/>
      <c r="O73" s="256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4"/>
      <c r="AP73" s="254"/>
      <c r="AQ73" s="254"/>
      <c r="AR73" s="254"/>
      <c r="AS73" s="254"/>
      <c r="AT73" s="254"/>
      <c r="AU73" s="254"/>
      <c r="AV73" s="254"/>
      <c r="AW73" s="254"/>
      <c r="AX73" s="254"/>
      <c r="AY73" s="254"/>
      <c r="AZ73" s="254"/>
      <c r="BA73" s="254"/>
      <c r="BB73" s="254"/>
      <c r="BC73" s="254"/>
      <c r="BD73" s="254"/>
      <c r="BE73" s="254"/>
      <c r="BF73" s="254"/>
      <c r="BG73" s="254"/>
      <c r="BH73" s="254"/>
      <c r="BI73" s="254"/>
      <c r="BJ73" s="254"/>
      <c r="BK73" s="254"/>
      <c r="BL73" s="254"/>
      <c r="BM73" s="254"/>
      <c r="BN73" s="254"/>
      <c r="BO73" s="254"/>
      <c r="BP73" s="254"/>
      <c r="BQ73" s="254"/>
      <c r="BR73" s="254"/>
      <c r="BS73" s="254"/>
      <c r="BT73" s="254"/>
      <c r="BU73" s="254"/>
      <c r="BV73" s="255"/>
      <c r="BW73" s="126"/>
      <c r="BX73" s="127"/>
      <c r="BY73" s="24" t="s">
        <v>22</v>
      </c>
      <c r="BZ73" s="127"/>
      <c r="CA73" s="158"/>
      <c r="CB73" s="148"/>
      <c r="CC73" s="149"/>
      <c r="CD73" s="149"/>
      <c r="CE73" s="149"/>
      <c r="CF73" s="149"/>
      <c r="CG73" s="149"/>
      <c r="CH73" s="149"/>
      <c r="CI73" s="149"/>
      <c r="CJ73" s="149"/>
      <c r="CK73" s="149"/>
      <c r="CL73" s="149"/>
      <c r="CM73" s="150"/>
      <c r="CN73" s="6" t="b">
        <f t="shared" si="7"/>
        <v>0</v>
      </c>
      <c r="CO73" s="29" t="str">
        <f t="shared" ca="1" si="11"/>
        <v/>
      </c>
      <c r="CP73" s="39">
        <f>IF(COUNTIF($B$13:B73,B73)=1,1,0)</f>
        <v>0</v>
      </c>
      <c r="CQ73" s="39">
        <f>SUM($CP$13:CP73)</f>
        <v>0</v>
      </c>
      <c r="CR73" s="29"/>
      <c r="CS73" s="29"/>
    </row>
    <row r="74" spans="1:97" x14ac:dyDescent="0.2">
      <c r="A74" s="95" t="str">
        <f t="shared" si="9"/>
        <v/>
      </c>
      <c r="B74" s="276"/>
      <c r="C74" s="277"/>
      <c r="D74" s="276"/>
      <c r="E74" s="277"/>
      <c r="F74" s="299"/>
      <c r="G74" s="300"/>
      <c r="H74" s="301"/>
      <c r="I74" s="109"/>
      <c r="J74" s="124"/>
      <c r="K74" s="109"/>
      <c r="L74" s="128"/>
      <c r="M74" s="125"/>
      <c r="N74" s="109"/>
      <c r="O74" s="256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  <c r="AA74" s="254"/>
      <c r="AB74" s="254"/>
      <c r="AC74" s="254"/>
      <c r="AD74" s="254"/>
      <c r="AE74" s="254"/>
      <c r="AF74" s="254"/>
      <c r="AG74" s="254"/>
      <c r="AH74" s="254"/>
      <c r="AI74" s="254"/>
      <c r="AJ74" s="254"/>
      <c r="AK74" s="254"/>
      <c r="AL74" s="254"/>
      <c r="AM74" s="254"/>
      <c r="AN74" s="254"/>
      <c r="AO74" s="254"/>
      <c r="AP74" s="254"/>
      <c r="AQ74" s="254"/>
      <c r="AR74" s="254"/>
      <c r="AS74" s="254"/>
      <c r="AT74" s="254"/>
      <c r="AU74" s="254"/>
      <c r="AV74" s="254"/>
      <c r="AW74" s="254"/>
      <c r="AX74" s="254"/>
      <c r="AY74" s="254"/>
      <c r="AZ74" s="254"/>
      <c r="BA74" s="254"/>
      <c r="BB74" s="254"/>
      <c r="BC74" s="254"/>
      <c r="BD74" s="254"/>
      <c r="BE74" s="254"/>
      <c r="BF74" s="254"/>
      <c r="BG74" s="254"/>
      <c r="BH74" s="254"/>
      <c r="BI74" s="254"/>
      <c r="BJ74" s="254"/>
      <c r="BK74" s="254"/>
      <c r="BL74" s="254"/>
      <c r="BM74" s="254"/>
      <c r="BN74" s="254"/>
      <c r="BO74" s="254"/>
      <c r="BP74" s="254"/>
      <c r="BQ74" s="254"/>
      <c r="BR74" s="254"/>
      <c r="BS74" s="254"/>
      <c r="BT74" s="254"/>
      <c r="BU74" s="254"/>
      <c r="BV74" s="255"/>
      <c r="BW74" s="126"/>
      <c r="BX74" s="127"/>
      <c r="BY74" s="24" t="s">
        <v>22</v>
      </c>
      <c r="BZ74" s="127"/>
      <c r="CA74" s="158"/>
      <c r="CB74" s="148"/>
      <c r="CC74" s="149"/>
      <c r="CD74" s="149"/>
      <c r="CE74" s="149"/>
      <c r="CF74" s="149"/>
      <c r="CG74" s="149"/>
      <c r="CH74" s="149"/>
      <c r="CI74" s="149"/>
      <c r="CJ74" s="149"/>
      <c r="CK74" s="149"/>
      <c r="CL74" s="149"/>
      <c r="CM74" s="150"/>
      <c r="CN74" s="6" t="b">
        <f t="shared" si="7"/>
        <v>0</v>
      </c>
      <c r="CO74" s="29" t="str">
        <f t="shared" ca="1" si="11"/>
        <v/>
      </c>
      <c r="CP74" s="39">
        <f>IF(COUNTIF($B$13:B74,B74)=1,1,0)</f>
        <v>0</v>
      </c>
      <c r="CQ74" s="39">
        <f>SUM($CP$13:CP74)</f>
        <v>0</v>
      </c>
      <c r="CR74" s="29"/>
      <c r="CS74" s="29"/>
    </row>
    <row r="75" spans="1:97" x14ac:dyDescent="0.2">
      <c r="A75" s="95" t="str">
        <f t="shared" si="9"/>
        <v/>
      </c>
      <c r="B75" s="276"/>
      <c r="C75" s="277"/>
      <c r="D75" s="276"/>
      <c r="E75" s="277"/>
      <c r="F75" s="299"/>
      <c r="G75" s="300"/>
      <c r="H75" s="301"/>
      <c r="I75" s="109"/>
      <c r="J75" s="124"/>
      <c r="K75" s="109"/>
      <c r="L75" s="128"/>
      <c r="M75" s="125"/>
      <c r="N75" s="109"/>
      <c r="O75" s="256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  <c r="AN75" s="254"/>
      <c r="AO75" s="254"/>
      <c r="AP75" s="254"/>
      <c r="AQ75" s="254"/>
      <c r="AR75" s="254"/>
      <c r="AS75" s="254"/>
      <c r="AT75" s="254"/>
      <c r="AU75" s="254"/>
      <c r="AV75" s="254"/>
      <c r="AW75" s="254"/>
      <c r="AX75" s="254"/>
      <c r="AY75" s="254"/>
      <c r="AZ75" s="254"/>
      <c r="BA75" s="254"/>
      <c r="BB75" s="254"/>
      <c r="BC75" s="254"/>
      <c r="BD75" s="254"/>
      <c r="BE75" s="254"/>
      <c r="BF75" s="254"/>
      <c r="BG75" s="254"/>
      <c r="BH75" s="254"/>
      <c r="BI75" s="254"/>
      <c r="BJ75" s="254"/>
      <c r="BK75" s="254"/>
      <c r="BL75" s="254"/>
      <c r="BM75" s="254"/>
      <c r="BN75" s="254"/>
      <c r="BO75" s="254"/>
      <c r="BP75" s="254"/>
      <c r="BQ75" s="254"/>
      <c r="BR75" s="254"/>
      <c r="BS75" s="254"/>
      <c r="BT75" s="254"/>
      <c r="BU75" s="254"/>
      <c r="BV75" s="255"/>
      <c r="BW75" s="126"/>
      <c r="BX75" s="127"/>
      <c r="BY75" s="24" t="s">
        <v>22</v>
      </c>
      <c r="BZ75" s="127"/>
      <c r="CA75" s="158"/>
      <c r="CB75" s="148"/>
      <c r="CC75" s="149"/>
      <c r="CD75" s="149"/>
      <c r="CE75" s="149"/>
      <c r="CF75" s="149"/>
      <c r="CG75" s="149"/>
      <c r="CH75" s="149"/>
      <c r="CI75" s="149"/>
      <c r="CJ75" s="149"/>
      <c r="CK75" s="149"/>
      <c r="CL75" s="149"/>
      <c r="CM75" s="150"/>
      <c r="CN75" s="6" t="b">
        <f t="shared" si="7"/>
        <v>0</v>
      </c>
      <c r="CO75" s="29" t="str">
        <f t="shared" ca="1" si="11"/>
        <v/>
      </c>
      <c r="CP75" s="39">
        <f>IF(COUNTIF($B$13:B75,B75)=1,1,0)</f>
        <v>0</v>
      </c>
      <c r="CQ75" s="39">
        <f>SUM($CP$13:CP75)</f>
        <v>0</v>
      </c>
      <c r="CR75" s="29"/>
      <c r="CS75" s="29"/>
    </row>
    <row r="76" spans="1:97" x14ac:dyDescent="0.2">
      <c r="A76" s="95" t="str">
        <f t="shared" si="9"/>
        <v/>
      </c>
      <c r="B76" s="276"/>
      <c r="C76" s="277"/>
      <c r="D76" s="276"/>
      <c r="E76" s="277"/>
      <c r="F76" s="299"/>
      <c r="G76" s="300"/>
      <c r="H76" s="301"/>
      <c r="I76" s="109"/>
      <c r="J76" s="124"/>
      <c r="K76" s="109"/>
      <c r="L76" s="128"/>
      <c r="M76" s="125"/>
      <c r="N76" s="109"/>
      <c r="O76" s="256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254"/>
      <c r="AA76" s="254"/>
      <c r="AB76" s="254"/>
      <c r="AC76" s="254"/>
      <c r="AD76" s="254"/>
      <c r="AE76" s="254"/>
      <c r="AF76" s="254"/>
      <c r="AG76" s="254"/>
      <c r="AH76" s="254"/>
      <c r="AI76" s="254"/>
      <c r="AJ76" s="254"/>
      <c r="AK76" s="254"/>
      <c r="AL76" s="254"/>
      <c r="AM76" s="254"/>
      <c r="AN76" s="254"/>
      <c r="AO76" s="254"/>
      <c r="AP76" s="254"/>
      <c r="AQ76" s="254"/>
      <c r="AR76" s="254"/>
      <c r="AS76" s="254"/>
      <c r="AT76" s="254"/>
      <c r="AU76" s="254"/>
      <c r="AV76" s="254"/>
      <c r="AW76" s="254"/>
      <c r="AX76" s="254"/>
      <c r="AY76" s="254"/>
      <c r="AZ76" s="254"/>
      <c r="BA76" s="254"/>
      <c r="BB76" s="254"/>
      <c r="BC76" s="254"/>
      <c r="BD76" s="254"/>
      <c r="BE76" s="254"/>
      <c r="BF76" s="254"/>
      <c r="BG76" s="254"/>
      <c r="BH76" s="254"/>
      <c r="BI76" s="254"/>
      <c r="BJ76" s="254"/>
      <c r="BK76" s="254"/>
      <c r="BL76" s="254"/>
      <c r="BM76" s="254"/>
      <c r="BN76" s="254"/>
      <c r="BO76" s="254"/>
      <c r="BP76" s="254"/>
      <c r="BQ76" s="254"/>
      <c r="BR76" s="254"/>
      <c r="BS76" s="254"/>
      <c r="BT76" s="254"/>
      <c r="BU76" s="254"/>
      <c r="BV76" s="255"/>
      <c r="BW76" s="126"/>
      <c r="BX76" s="127"/>
      <c r="BY76" s="24" t="s">
        <v>22</v>
      </c>
      <c r="BZ76" s="127"/>
      <c r="CA76" s="158"/>
      <c r="CB76" s="148"/>
      <c r="CC76" s="149"/>
      <c r="CD76" s="149"/>
      <c r="CE76" s="149"/>
      <c r="CF76" s="149"/>
      <c r="CG76" s="149"/>
      <c r="CH76" s="149"/>
      <c r="CI76" s="149"/>
      <c r="CJ76" s="149"/>
      <c r="CK76" s="149"/>
      <c r="CL76" s="149"/>
      <c r="CM76" s="150"/>
      <c r="CN76" s="6" t="b">
        <f t="shared" si="7"/>
        <v>0</v>
      </c>
      <c r="CO76" s="29" t="str">
        <f t="shared" ca="1" si="11"/>
        <v/>
      </c>
      <c r="CP76" s="39">
        <f>IF(COUNTIF($B$13:B76,B76)=1,1,0)</f>
        <v>0</v>
      </c>
      <c r="CQ76" s="39">
        <f>SUM($CP$13:CP76)</f>
        <v>0</v>
      </c>
      <c r="CR76" s="29"/>
      <c r="CS76" s="29"/>
    </row>
    <row r="77" spans="1:97" x14ac:dyDescent="0.2">
      <c r="A77" s="95" t="str">
        <f t="shared" si="9"/>
        <v/>
      </c>
      <c r="B77" s="276"/>
      <c r="C77" s="277"/>
      <c r="D77" s="276"/>
      <c r="E77" s="277"/>
      <c r="F77" s="299"/>
      <c r="G77" s="300"/>
      <c r="H77" s="301"/>
      <c r="I77" s="109"/>
      <c r="J77" s="124"/>
      <c r="K77" s="109"/>
      <c r="L77" s="128"/>
      <c r="M77" s="125"/>
      <c r="N77" s="109"/>
      <c r="O77" s="256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254"/>
      <c r="AJ77" s="254"/>
      <c r="AK77" s="254"/>
      <c r="AL77" s="254"/>
      <c r="AM77" s="254"/>
      <c r="AN77" s="254"/>
      <c r="AO77" s="254"/>
      <c r="AP77" s="254"/>
      <c r="AQ77" s="254"/>
      <c r="AR77" s="254"/>
      <c r="AS77" s="254"/>
      <c r="AT77" s="254"/>
      <c r="AU77" s="254"/>
      <c r="AV77" s="254"/>
      <c r="AW77" s="254"/>
      <c r="AX77" s="254"/>
      <c r="AY77" s="254"/>
      <c r="AZ77" s="254"/>
      <c r="BA77" s="254"/>
      <c r="BB77" s="254"/>
      <c r="BC77" s="254"/>
      <c r="BD77" s="254"/>
      <c r="BE77" s="254"/>
      <c r="BF77" s="254"/>
      <c r="BG77" s="254"/>
      <c r="BH77" s="254"/>
      <c r="BI77" s="254"/>
      <c r="BJ77" s="254"/>
      <c r="BK77" s="254"/>
      <c r="BL77" s="254"/>
      <c r="BM77" s="254"/>
      <c r="BN77" s="254"/>
      <c r="BO77" s="254"/>
      <c r="BP77" s="254"/>
      <c r="BQ77" s="254"/>
      <c r="BR77" s="254"/>
      <c r="BS77" s="254"/>
      <c r="BT77" s="254"/>
      <c r="BU77" s="254"/>
      <c r="BV77" s="255"/>
      <c r="BW77" s="126"/>
      <c r="BX77" s="127"/>
      <c r="BY77" s="24" t="s">
        <v>22</v>
      </c>
      <c r="BZ77" s="127"/>
      <c r="CA77" s="158"/>
      <c r="CB77" s="148"/>
      <c r="CC77" s="149"/>
      <c r="CD77" s="149"/>
      <c r="CE77" s="149"/>
      <c r="CF77" s="149"/>
      <c r="CG77" s="149"/>
      <c r="CH77" s="149"/>
      <c r="CI77" s="149"/>
      <c r="CJ77" s="149"/>
      <c r="CK77" s="149"/>
      <c r="CL77" s="149"/>
      <c r="CM77" s="150"/>
      <c r="CN77" s="6" t="b">
        <f t="shared" si="7"/>
        <v>0</v>
      </c>
      <c r="CO77" s="29" t="str">
        <f t="shared" ref="CO77:CO112" ca="1" si="12">IFERROR(OFFSET($O$9,0,MATCH("○",O77:BV77,0)-1,1,1),"")</f>
        <v/>
      </c>
      <c r="CP77" s="39">
        <f>IF(COUNTIF($B$13:B77,B77)=1,1,0)</f>
        <v>0</v>
      </c>
      <c r="CQ77" s="39">
        <f>SUM($CP$13:CP77)</f>
        <v>0</v>
      </c>
      <c r="CR77" s="29"/>
      <c r="CS77" s="29"/>
    </row>
    <row r="78" spans="1:97" x14ac:dyDescent="0.2">
      <c r="A78" s="95" t="str">
        <f t="shared" si="9"/>
        <v/>
      </c>
      <c r="B78" s="276"/>
      <c r="C78" s="277"/>
      <c r="D78" s="276"/>
      <c r="E78" s="277"/>
      <c r="F78" s="299"/>
      <c r="G78" s="300"/>
      <c r="H78" s="301"/>
      <c r="I78" s="109"/>
      <c r="J78" s="124"/>
      <c r="K78" s="109"/>
      <c r="L78" s="128"/>
      <c r="M78" s="125"/>
      <c r="N78" s="109"/>
      <c r="O78" s="256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  <c r="AA78" s="254"/>
      <c r="AB78" s="254"/>
      <c r="AC78" s="254"/>
      <c r="AD78" s="254"/>
      <c r="AE78" s="254"/>
      <c r="AF78" s="254"/>
      <c r="AG78" s="254"/>
      <c r="AH78" s="254"/>
      <c r="AI78" s="254"/>
      <c r="AJ78" s="254"/>
      <c r="AK78" s="254"/>
      <c r="AL78" s="254"/>
      <c r="AM78" s="254"/>
      <c r="AN78" s="254"/>
      <c r="AO78" s="254"/>
      <c r="AP78" s="254"/>
      <c r="AQ78" s="254"/>
      <c r="AR78" s="254"/>
      <c r="AS78" s="254"/>
      <c r="AT78" s="254"/>
      <c r="AU78" s="254"/>
      <c r="AV78" s="254"/>
      <c r="AW78" s="254"/>
      <c r="AX78" s="254"/>
      <c r="AY78" s="254"/>
      <c r="AZ78" s="254"/>
      <c r="BA78" s="254"/>
      <c r="BB78" s="254"/>
      <c r="BC78" s="254"/>
      <c r="BD78" s="254"/>
      <c r="BE78" s="254"/>
      <c r="BF78" s="254"/>
      <c r="BG78" s="254"/>
      <c r="BH78" s="254"/>
      <c r="BI78" s="254"/>
      <c r="BJ78" s="254"/>
      <c r="BK78" s="254"/>
      <c r="BL78" s="254"/>
      <c r="BM78" s="254"/>
      <c r="BN78" s="254"/>
      <c r="BO78" s="254"/>
      <c r="BP78" s="254"/>
      <c r="BQ78" s="254"/>
      <c r="BR78" s="254"/>
      <c r="BS78" s="254"/>
      <c r="BT78" s="254"/>
      <c r="BU78" s="254"/>
      <c r="BV78" s="255"/>
      <c r="BW78" s="126"/>
      <c r="BX78" s="127"/>
      <c r="BY78" s="24" t="s">
        <v>22</v>
      </c>
      <c r="BZ78" s="127"/>
      <c r="CA78" s="158"/>
      <c r="CB78" s="148"/>
      <c r="CC78" s="149"/>
      <c r="CD78" s="149"/>
      <c r="CE78" s="149"/>
      <c r="CF78" s="149"/>
      <c r="CG78" s="149"/>
      <c r="CH78" s="149"/>
      <c r="CI78" s="149"/>
      <c r="CJ78" s="149"/>
      <c r="CK78" s="149"/>
      <c r="CL78" s="149"/>
      <c r="CM78" s="150"/>
      <c r="CN78" s="6" t="b">
        <f t="shared" ref="CN78:CN112" si="13">COUNTIF(O78:BV78,"○")&gt;0</f>
        <v>0</v>
      </c>
      <c r="CO78" s="29" t="str">
        <f t="shared" ca="1" si="12"/>
        <v/>
      </c>
      <c r="CP78" s="39">
        <f>IF(COUNTIF($B$13:B78,B78)=1,1,0)</f>
        <v>0</v>
      </c>
      <c r="CQ78" s="39">
        <f>SUM($CP$13:CP78)</f>
        <v>0</v>
      </c>
      <c r="CR78" s="29"/>
      <c r="CS78" s="29"/>
    </row>
    <row r="79" spans="1:97" x14ac:dyDescent="0.2">
      <c r="A79" s="95" t="str">
        <f t="shared" ref="A79:A112" si="14">IFERROR(IF(B79="","",A78+1),"")</f>
        <v/>
      </c>
      <c r="B79" s="276"/>
      <c r="C79" s="277"/>
      <c r="D79" s="276"/>
      <c r="E79" s="277"/>
      <c r="F79" s="299"/>
      <c r="G79" s="300"/>
      <c r="H79" s="301"/>
      <c r="I79" s="109"/>
      <c r="J79" s="124"/>
      <c r="K79" s="109"/>
      <c r="L79" s="128"/>
      <c r="M79" s="125"/>
      <c r="N79" s="109"/>
      <c r="O79" s="256"/>
      <c r="P79" s="254"/>
      <c r="Q79" s="254"/>
      <c r="R79" s="254"/>
      <c r="S79" s="254"/>
      <c r="T79" s="254"/>
      <c r="U79" s="254"/>
      <c r="V79" s="254"/>
      <c r="W79" s="254"/>
      <c r="X79" s="254"/>
      <c r="Y79" s="254"/>
      <c r="Z79" s="254"/>
      <c r="AA79" s="254"/>
      <c r="AB79" s="254"/>
      <c r="AC79" s="254"/>
      <c r="AD79" s="254"/>
      <c r="AE79" s="254"/>
      <c r="AF79" s="254"/>
      <c r="AG79" s="254"/>
      <c r="AH79" s="254"/>
      <c r="AI79" s="254"/>
      <c r="AJ79" s="254"/>
      <c r="AK79" s="254"/>
      <c r="AL79" s="254"/>
      <c r="AM79" s="254"/>
      <c r="AN79" s="254"/>
      <c r="AO79" s="254"/>
      <c r="AP79" s="254"/>
      <c r="AQ79" s="254"/>
      <c r="AR79" s="254"/>
      <c r="AS79" s="254"/>
      <c r="AT79" s="254"/>
      <c r="AU79" s="254"/>
      <c r="AV79" s="254"/>
      <c r="AW79" s="254"/>
      <c r="AX79" s="254"/>
      <c r="AY79" s="254"/>
      <c r="AZ79" s="254"/>
      <c r="BA79" s="254"/>
      <c r="BB79" s="254"/>
      <c r="BC79" s="254"/>
      <c r="BD79" s="254"/>
      <c r="BE79" s="254"/>
      <c r="BF79" s="254"/>
      <c r="BG79" s="254"/>
      <c r="BH79" s="254"/>
      <c r="BI79" s="254"/>
      <c r="BJ79" s="254"/>
      <c r="BK79" s="254"/>
      <c r="BL79" s="254"/>
      <c r="BM79" s="254"/>
      <c r="BN79" s="254"/>
      <c r="BO79" s="254"/>
      <c r="BP79" s="254"/>
      <c r="BQ79" s="254"/>
      <c r="BR79" s="254"/>
      <c r="BS79" s="254"/>
      <c r="BT79" s="254"/>
      <c r="BU79" s="254"/>
      <c r="BV79" s="255"/>
      <c r="BW79" s="126"/>
      <c r="BX79" s="127"/>
      <c r="BY79" s="24" t="s">
        <v>22</v>
      </c>
      <c r="BZ79" s="127"/>
      <c r="CA79" s="158"/>
      <c r="CB79" s="148"/>
      <c r="CC79" s="149"/>
      <c r="CD79" s="149"/>
      <c r="CE79" s="149"/>
      <c r="CF79" s="149"/>
      <c r="CG79" s="149"/>
      <c r="CH79" s="149"/>
      <c r="CI79" s="149"/>
      <c r="CJ79" s="149"/>
      <c r="CK79" s="149"/>
      <c r="CL79" s="149"/>
      <c r="CM79" s="150"/>
      <c r="CN79" s="6" t="b">
        <f t="shared" si="13"/>
        <v>0</v>
      </c>
      <c r="CO79" s="29" t="str">
        <f t="shared" ca="1" si="12"/>
        <v/>
      </c>
      <c r="CP79" s="39">
        <f>IF(COUNTIF($B$13:B79,B79)=1,1,0)</f>
        <v>0</v>
      </c>
      <c r="CQ79" s="39">
        <f>SUM($CP$13:CP79)</f>
        <v>0</v>
      </c>
      <c r="CR79" s="29"/>
      <c r="CS79" s="29"/>
    </row>
    <row r="80" spans="1:97" x14ac:dyDescent="0.2">
      <c r="A80" s="95" t="str">
        <f t="shared" si="14"/>
        <v/>
      </c>
      <c r="B80" s="276"/>
      <c r="C80" s="277"/>
      <c r="D80" s="276"/>
      <c r="E80" s="277"/>
      <c r="F80" s="299"/>
      <c r="G80" s="300"/>
      <c r="H80" s="301"/>
      <c r="I80" s="109"/>
      <c r="J80" s="124"/>
      <c r="K80" s="109"/>
      <c r="L80" s="128"/>
      <c r="M80" s="125"/>
      <c r="N80" s="109"/>
      <c r="O80" s="256"/>
      <c r="P80" s="254"/>
      <c r="Q80" s="254"/>
      <c r="R80" s="254"/>
      <c r="S80" s="254"/>
      <c r="T80" s="254"/>
      <c r="U80" s="254"/>
      <c r="V80" s="254"/>
      <c r="W80" s="254"/>
      <c r="X80" s="254"/>
      <c r="Y80" s="254"/>
      <c r="Z80" s="254"/>
      <c r="AA80" s="254"/>
      <c r="AB80" s="254"/>
      <c r="AC80" s="254"/>
      <c r="AD80" s="254"/>
      <c r="AE80" s="254"/>
      <c r="AF80" s="254"/>
      <c r="AG80" s="254"/>
      <c r="AH80" s="254"/>
      <c r="AI80" s="254"/>
      <c r="AJ80" s="254"/>
      <c r="AK80" s="254"/>
      <c r="AL80" s="254"/>
      <c r="AM80" s="254"/>
      <c r="AN80" s="254"/>
      <c r="AO80" s="254"/>
      <c r="AP80" s="254"/>
      <c r="AQ80" s="254"/>
      <c r="AR80" s="254"/>
      <c r="AS80" s="254"/>
      <c r="AT80" s="254"/>
      <c r="AU80" s="254"/>
      <c r="AV80" s="254"/>
      <c r="AW80" s="254"/>
      <c r="AX80" s="254"/>
      <c r="AY80" s="254"/>
      <c r="AZ80" s="254"/>
      <c r="BA80" s="254"/>
      <c r="BB80" s="254"/>
      <c r="BC80" s="254"/>
      <c r="BD80" s="254"/>
      <c r="BE80" s="254"/>
      <c r="BF80" s="254"/>
      <c r="BG80" s="254"/>
      <c r="BH80" s="254"/>
      <c r="BI80" s="254"/>
      <c r="BJ80" s="254"/>
      <c r="BK80" s="254"/>
      <c r="BL80" s="254"/>
      <c r="BM80" s="254"/>
      <c r="BN80" s="254"/>
      <c r="BO80" s="254"/>
      <c r="BP80" s="254"/>
      <c r="BQ80" s="254"/>
      <c r="BR80" s="254"/>
      <c r="BS80" s="254"/>
      <c r="BT80" s="254"/>
      <c r="BU80" s="254"/>
      <c r="BV80" s="255"/>
      <c r="BW80" s="126"/>
      <c r="BX80" s="127"/>
      <c r="BY80" s="24" t="s">
        <v>22</v>
      </c>
      <c r="BZ80" s="127"/>
      <c r="CA80" s="158"/>
      <c r="CB80" s="148"/>
      <c r="CC80" s="149"/>
      <c r="CD80" s="149"/>
      <c r="CE80" s="149"/>
      <c r="CF80" s="149"/>
      <c r="CG80" s="149"/>
      <c r="CH80" s="149"/>
      <c r="CI80" s="149"/>
      <c r="CJ80" s="149"/>
      <c r="CK80" s="149"/>
      <c r="CL80" s="149"/>
      <c r="CM80" s="150"/>
      <c r="CN80" s="6" t="b">
        <f t="shared" si="13"/>
        <v>0</v>
      </c>
      <c r="CO80" s="29" t="str">
        <f t="shared" ca="1" si="12"/>
        <v/>
      </c>
      <c r="CP80" s="39">
        <f>IF(COUNTIF($B$13:B80,B80)=1,1,0)</f>
        <v>0</v>
      </c>
      <c r="CQ80" s="39">
        <f>SUM($CP$13:CP80)</f>
        <v>0</v>
      </c>
      <c r="CR80" s="29"/>
      <c r="CS80" s="29"/>
    </row>
    <row r="81" spans="1:97" x14ac:dyDescent="0.2">
      <c r="A81" s="95" t="str">
        <f t="shared" si="14"/>
        <v/>
      </c>
      <c r="B81" s="276"/>
      <c r="C81" s="277"/>
      <c r="D81" s="276"/>
      <c r="E81" s="277"/>
      <c r="F81" s="299"/>
      <c r="G81" s="300"/>
      <c r="H81" s="301"/>
      <c r="I81" s="109"/>
      <c r="J81" s="124"/>
      <c r="K81" s="109"/>
      <c r="L81" s="128"/>
      <c r="M81" s="125"/>
      <c r="N81" s="109"/>
      <c r="O81" s="256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254"/>
      <c r="AP81" s="254"/>
      <c r="AQ81" s="254"/>
      <c r="AR81" s="254"/>
      <c r="AS81" s="254"/>
      <c r="AT81" s="254"/>
      <c r="AU81" s="254"/>
      <c r="AV81" s="254"/>
      <c r="AW81" s="254"/>
      <c r="AX81" s="254"/>
      <c r="AY81" s="254"/>
      <c r="AZ81" s="254"/>
      <c r="BA81" s="254"/>
      <c r="BB81" s="254"/>
      <c r="BC81" s="254"/>
      <c r="BD81" s="254"/>
      <c r="BE81" s="254"/>
      <c r="BF81" s="254"/>
      <c r="BG81" s="254"/>
      <c r="BH81" s="254"/>
      <c r="BI81" s="254"/>
      <c r="BJ81" s="254"/>
      <c r="BK81" s="254"/>
      <c r="BL81" s="254"/>
      <c r="BM81" s="254"/>
      <c r="BN81" s="254"/>
      <c r="BO81" s="254"/>
      <c r="BP81" s="254"/>
      <c r="BQ81" s="254"/>
      <c r="BR81" s="254"/>
      <c r="BS81" s="254"/>
      <c r="BT81" s="254"/>
      <c r="BU81" s="254"/>
      <c r="BV81" s="255"/>
      <c r="BW81" s="126"/>
      <c r="BX81" s="127"/>
      <c r="BY81" s="24" t="s">
        <v>22</v>
      </c>
      <c r="BZ81" s="127"/>
      <c r="CA81" s="158"/>
      <c r="CB81" s="148"/>
      <c r="CC81" s="149"/>
      <c r="CD81" s="149"/>
      <c r="CE81" s="149"/>
      <c r="CF81" s="149"/>
      <c r="CG81" s="149"/>
      <c r="CH81" s="149"/>
      <c r="CI81" s="149"/>
      <c r="CJ81" s="149"/>
      <c r="CK81" s="149"/>
      <c r="CL81" s="149"/>
      <c r="CM81" s="150"/>
      <c r="CN81" s="6" t="b">
        <f t="shared" si="13"/>
        <v>0</v>
      </c>
      <c r="CO81" s="29" t="str">
        <f t="shared" ca="1" si="12"/>
        <v/>
      </c>
      <c r="CP81" s="39">
        <f>IF(COUNTIF($B$13:B81,B81)=1,1,0)</f>
        <v>0</v>
      </c>
      <c r="CQ81" s="39">
        <f>SUM($CP$13:CP81)</f>
        <v>0</v>
      </c>
      <c r="CR81" s="29"/>
      <c r="CS81" s="29"/>
    </row>
    <row r="82" spans="1:97" x14ac:dyDescent="0.2">
      <c r="A82" s="95" t="str">
        <f t="shared" si="14"/>
        <v/>
      </c>
      <c r="B82" s="276"/>
      <c r="C82" s="277"/>
      <c r="D82" s="276"/>
      <c r="E82" s="277"/>
      <c r="F82" s="299"/>
      <c r="G82" s="300"/>
      <c r="H82" s="301"/>
      <c r="I82" s="109"/>
      <c r="J82" s="124"/>
      <c r="K82" s="109"/>
      <c r="L82" s="128"/>
      <c r="M82" s="125"/>
      <c r="N82" s="109"/>
      <c r="O82" s="256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4"/>
      <c r="AP82" s="254"/>
      <c r="AQ82" s="254"/>
      <c r="AR82" s="254"/>
      <c r="AS82" s="254"/>
      <c r="AT82" s="254"/>
      <c r="AU82" s="254"/>
      <c r="AV82" s="254"/>
      <c r="AW82" s="254"/>
      <c r="AX82" s="254"/>
      <c r="AY82" s="254"/>
      <c r="AZ82" s="254"/>
      <c r="BA82" s="254"/>
      <c r="BB82" s="254"/>
      <c r="BC82" s="254"/>
      <c r="BD82" s="254"/>
      <c r="BE82" s="254"/>
      <c r="BF82" s="254"/>
      <c r="BG82" s="254"/>
      <c r="BH82" s="254"/>
      <c r="BI82" s="254"/>
      <c r="BJ82" s="254"/>
      <c r="BK82" s="254"/>
      <c r="BL82" s="254"/>
      <c r="BM82" s="254"/>
      <c r="BN82" s="254"/>
      <c r="BO82" s="254"/>
      <c r="BP82" s="254"/>
      <c r="BQ82" s="254"/>
      <c r="BR82" s="254"/>
      <c r="BS82" s="254"/>
      <c r="BT82" s="254"/>
      <c r="BU82" s="254"/>
      <c r="BV82" s="255"/>
      <c r="BW82" s="126"/>
      <c r="BX82" s="127"/>
      <c r="BY82" s="24" t="s">
        <v>22</v>
      </c>
      <c r="BZ82" s="127"/>
      <c r="CA82" s="158"/>
      <c r="CB82" s="148"/>
      <c r="CC82" s="149"/>
      <c r="CD82" s="149"/>
      <c r="CE82" s="149"/>
      <c r="CF82" s="149"/>
      <c r="CG82" s="149"/>
      <c r="CH82" s="149"/>
      <c r="CI82" s="149"/>
      <c r="CJ82" s="149"/>
      <c r="CK82" s="149"/>
      <c r="CL82" s="149"/>
      <c r="CM82" s="150"/>
      <c r="CN82" s="6" t="b">
        <f t="shared" si="13"/>
        <v>0</v>
      </c>
      <c r="CO82" s="29" t="str">
        <f t="shared" ca="1" si="12"/>
        <v/>
      </c>
      <c r="CP82" s="39">
        <f>IF(COUNTIF($B$13:B82,B82)=1,1,0)</f>
        <v>0</v>
      </c>
      <c r="CQ82" s="39">
        <f>SUM($CP$13:CP82)</f>
        <v>0</v>
      </c>
      <c r="CR82" s="29"/>
      <c r="CS82" s="29"/>
    </row>
    <row r="83" spans="1:97" x14ac:dyDescent="0.2">
      <c r="A83" s="95" t="str">
        <f t="shared" si="14"/>
        <v/>
      </c>
      <c r="B83" s="276"/>
      <c r="C83" s="277"/>
      <c r="D83" s="276"/>
      <c r="E83" s="277"/>
      <c r="F83" s="299"/>
      <c r="G83" s="300"/>
      <c r="H83" s="301"/>
      <c r="I83" s="109"/>
      <c r="J83" s="124"/>
      <c r="K83" s="109"/>
      <c r="L83" s="128"/>
      <c r="M83" s="125"/>
      <c r="N83" s="109"/>
      <c r="O83" s="256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  <c r="AA83" s="254"/>
      <c r="AB83" s="254"/>
      <c r="AC83" s="254"/>
      <c r="AD83" s="254"/>
      <c r="AE83" s="254"/>
      <c r="AF83" s="254"/>
      <c r="AG83" s="254"/>
      <c r="AH83" s="254"/>
      <c r="AI83" s="254"/>
      <c r="AJ83" s="254"/>
      <c r="AK83" s="254"/>
      <c r="AL83" s="254"/>
      <c r="AM83" s="254"/>
      <c r="AN83" s="254"/>
      <c r="AO83" s="254"/>
      <c r="AP83" s="254"/>
      <c r="AQ83" s="254"/>
      <c r="AR83" s="254"/>
      <c r="AS83" s="254"/>
      <c r="AT83" s="254"/>
      <c r="AU83" s="254"/>
      <c r="AV83" s="254"/>
      <c r="AW83" s="254"/>
      <c r="AX83" s="254"/>
      <c r="AY83" s="254"/>
      <c r="AZ83" s="254"/>
      <c r="BA83" s="254"/>
      <c r="BB83" s="254"/>
      <c r="BC83" s="254"/>
      <c r="BD83" s="254"/>
      <c r="BE83" s="254"/>
      <c r="BF83" s="254"/>
      <c r="BG83" s="254"/>
      <c r="BH83" s="254"/>
      <c r="BI83" s="254"/>
      <c r="BJ83" s="254"/>
      <c r="BK83" s="254"/>
      <c r="BL83" s="254"/>
      <c r="BM83" s="254"/>
      <c r="BN83" s="254"/>
      <c r="BO83" s="254"/>
      <c r="BP83" s="254"/>
      <c r="BQ83" s="254"/>
      <c r="BR83" s="254"/>
      <c r="BS83" s="254"/>
      <c r="BT83" s="254"/>
      <c r="BU83" s="254"/>
      <c r="BV83" s="255"/>
      <c r="BW83" s="126"/>
      <c r="BX83" s="127"/>
      <c r="BY83" s="24" t="s">
        <v>22</v>
      </c>
      <c r="BZ83" s="127"/>
      <c r="CA83" s="158"/>
      <c r="CB83" s="148"/>
      <c r="CC83" s="149"/>
      <c r="CD83" s="149"/>
      <c r="CE83" s="149"/>
      <c r="CF83" s="149"/>
      <c r="CG83" s="149"/>
      <c r="CH83" s="149"/>
      <c r="CI83" s="149"/>
      <c r="CJ83" s="149"/>
      <c r="CK83" s="149"/>
      <c r="CL83" s="149"/>
      <c r="CM83" s="150"/>
      <c r="CN83" s="6" t="b">
        <f t="shared" si="13"/>
        <v>0</v>
      </c>
      <c r="CO83" s="29" t="str">
        <f t="shared" ca="1" si="12"/>
        <v/>
      </c>
      <c r="CP83" s="39">
        <f>IF(COUNTIF($B$13:B83,B83)=1,1,0)</f>
        <v>0</v>
      </c>
      <c r="CQ83" s="39">
        <f>SUM($CP$13:CP83)</f>
        <v>0</v>
      </c>
      <c r="CR83" s="29"/>
      <c r="CS83" s="29"/>
    </row>
    <row r="84" spans="1:97" x14ac:dyDescent="0.2">
      <c r="A84" s="95" t="str">
        <f t="shared" si="14"/>
        <v/>
      </c>
      <c r="B84" s="276"/>
      <c r="C84" s="277"/>
      <c r="D84" s="276"/>
      <c r="E84" s="277"/>
      <c r="F84" s="299"/>
      <c r="G84" s="300"/>
      <c r="H84" s="301"/>
      <c r="I84" s="109"/>
      <c r="J84" s="124"/>
      <c r="K84" s="109"/>
      <c r="L84" s="128"/>
      <c r="M84" s="125"/>
      <c r="N84" s="109"/>
      <c r="O84" s="256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  <c r="AA84" s="254"/>
      <c r="AB84" s="254"/>
      <c r="AC84" s="254"/>
      <c r="AD84" s="254"/>
      <c r="AE84" s="254"/>
      <c r="AF84" s="254"/>
      <c r="AG84" s="254"/>
      <c r="AH84" s="254"/>
      <c r="AI84" s="254"/>
      <c r="AJ84" s="254"/>
      <c r="AK84" s="254"/>
      <c r="AL84" s="254"/>
      <c r="AM84" s="254"/>
      <c r="AN84" s="254"/>
      <c r="AO84" s="254"/>
      <c r="AP84" s="254"/>
      <c r="AQ84" s="254"/>
      <c r="AR84" s="254"/>
      <c r="AS84" s="254"/>
      <c r="AT84" s="254"/>
      <c r="AU84" s="254"/>
      <c r="AV84" s="254"/>
      <c r="AW84" s="254"/>
      <c r="AX84" s="254"/>
      <c r="AY84" s="254"/>
      <c r="AZ84" s="254"/>
      <c r="BA84" s="254"/>
      <c r="BB84" s="254"/>
      <c r="BC84" s="254"/>
      <c r="BD84" s="254"/>
      <c r="BE84" s="254"/>
      <c r="BF84" s="254"/>
      <c r="BG84" s="254"/>
      <c r="BH84" s="254"/>
      <c r="BI84" s="254"/>
      <c r="BJ84" s="254"/>
      <c r="BK84" s="254"/>
      <c r="BL84" s="254"/>
      <c r="BM84" s="254"/>
      <c r="BN84" s="254"/>
      <c r="BO84" s="254"/>
      <c r="BP84" s="254"/>
      <c r="BQ84" s="254"/>
      <c r="BR84" s="254"/>
      <c r="BS84" s="254"/>
      <c r="BT84" s="254"/>
      <c r="BU84" s="254"/>
      <c r="BV84" s="255"/>
      <c r="BW84" s="126"/>
      <c r="BX84" s="127"/>
      <c r="BY84" s="24" t="s">
        <v>22</v>
      </c>
      <c r="BZ84" s="127"/>
      <c r="CA84" s="158"/>
      <c r="CB84" s="148"/>
      <c r="CC84" s="149"/>
      <c r="CD84" s="149"/>
      <c r="CE84" s="149"/>
      <c r="CF84" s="149"/>
      <c r="CG84" s="149"/>
      <c r="CH84" s="149"/>
      <c r="CI84" s="149"/>
      <c r="CJ84" s="149"/>
      <c r="CK84" s="149"/>
      <c r="CL84" s="149"/>
      <c r="CM84" s="150"/>
      <c r="CN84" s="6" t="b">
        <f t="shared" si="13"/>
        <v>0</v>
      </c>
      <c r="CO84" s="29" t="str">
        <f t="shared" ca="1" si="12"/>
        <v/>
      </c>
      <c r="CP84" s="39">
        <f>IF(COUNTIF($B$13:B84,B84)=1,1,0)</f>
        <v>0</v>
      </c>
      <c r="CQ84" s="39">
        <f>SUM($CP$13:CP84)</f>
        <v>0</v>
      </c>
      <c r="CR84" s="29"/>
      <c r="CS84" s="29"/>
    </row>
    <row r="85" spans="1:97" x14ac:dyDescent="0.2">
      <c r="A85" s="95" t="str">
        <f t="shared" si="14"/>
        <v/>
      </c>
      <c r="B85" s="276"/>
      <c r="C85" s="277"/>
      <c r="D85" s="276"/>
      <c r="E85" s="277"/>
      <c r="F85" s="299"/>
      <c r="G85" s="300"/>
      <c r="H85" s="301"/>
      <c r="I85" s="109"/>
      <c r="J85" s="124"/>
      <c r="K85" s="109"/>
      <c r="L85" s="128"/>
      <c r="M85" s="125"/>
      <c r="N85" s="109"/>
      <c r="O85" s="256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4"/>
      <c r="AP85" s="254"/>
      <c r="AQ85" s="254"/>
      <c r="AR85" s="254"/>
      <c r="AS85" s="254"/>
      <c r="AT85" s="254"/>
      <c r="AU85" s="254"/>
      <c r="AV85" s="254"/>
      <c r="AW85" s="254"/>
      <c r="AX85" s="254"/>
      <c r="AY85" s="254"/>
      <c r="AZ85" s="254"/>
      <c r="BA85" s="254"/>
      <c r="BB85" s="254"/>
      <c r="BC85" s="254"/>
      <c r="BD85" s="254"/>
      <c r="BE85" s="254"/>
      <c r="BF85" s="254"/>
      <c r="BG85" s="254"/>
      <c r="BH85" s="254"/>
      <c r="BI85" s="254"/>
      <c r="BJ85" s="254"/>
      <c r="BK85" s="254"/>
      <c r="BL85" s="254"/>
      <c r="BM85" s="254"/>
      <c r="BN85" s="254"/>
      <c r="BO85" s="254"/>
      <c r="BP85" s="254"/>
      <c r="BQ85" s="254"/>
      <c r="BR85" s="254"/>
      <c r="BS85" s="254"/>
      <c r="BT85" s="254"/>
      <c r="BU85" s="254"/>
      <c r="BV85" s="255"/>
      <c r="BW85" s="126"/>
      <c r="BX85" s="127"/>
      <c r="BY85" s="24" t="s">
        <v>22</v>
      </c>
      <c r="BZ85" s="127"/>
      <c r="CA85" s="158"/>
      <c r="CB85" s="148"/>
      <c r="CC85" s="149"/>
      <c r="CD85" s="149"/>
      <c r="CE85" s="149"/>
      <c r="CF85" s="149"/>
      <c r="CG85" s="149"/>
      <c r="CH85" s="149"/>
      <c r="CI85" s="149"/>
      <c r="CJ85" s="149"/>
      <c r="CK85" s="149"/>
      <c r="CL85" s="149"/>
      <c r="CM85" s="150"/>
      <c r="CN85" s="6" t="b">
        <f t="shared" si="13"/>
        <v>0</v>
      </c>
      <c r="CO85" s="29" t="str">
        <f t="shared" ca="1" si="12"/>
        <v/>
      </c>
      <c r="CP85" s="39">
        <f>IF(COUNTIF($B$13:B85,B85)=1,1,0)</f>
        <v>0</v>
      </c>
      <c r="CQ85" s="39">
        <f>SUM($CP$13:CP85)</f>
        <v>0</v>
      </c>
      <c r="CR85" s="29"/>
      <c r="CS85" s="29"/>
    </row>
    <row r="86" spans="1:97" x14ac:dyDescent="0.2">
      <c r="A86" s="95" t="str">
        <f t="shared" si="14"/>
        <v/>
      </c>
      <c r="B86" s="276"/>
      <c r="C86" s="277"/>
      <c r="D86" s="276"/>
      <c r="E86" s="277"/>
      <c r="F86" s="299"/>
      <c r="G86" s="300"/>
      <c r="H86" s="301"/>
      <c r="I86" s="109"/>
      <c r="J86" s="124"/>
      <c r="K86" s="109"/>
      <c r="L86" s="128"/>
      <c r="M86" s="125"/>
      <c r="N86" s="109"/>
      <c r="O86" s="256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4"/>
      <c r="AI86" s="254"/>
      <c r="AJ86" s="254"/>
      <c r="AK86" s="254"/>
      <c r="AL86" s="254"/>
      <c r="AM86" s="254"/>
      <c r="AN86" s="254"/>
      <c r="AO86" s="254"/>
      <c r="AP86" s="254"/>
      <c r="AQ86" s="254"/>
      <c r="AR86" s="254"/>
      <c r="AS86" s="254"/>
      <c r="AT86" s="254"/>
      <c r="AU86" s="254"/>
      <c r="AV86" s="254"/>
      <c r="AW86" s="254"/>
      <c r="AX86" s="254"/>
      <c r="AY86" s="254"/>
      <c r="AZ86" s="254"/>
      <c r="BA86" s="254"/>
      <c r="BB86" s="254"/>
      <c r="BC86" s="254"/>
      <c r="BD86" s="254"/>
      <c r="BE86" s="254"/>
      <c r="BF86" s="254"/>
      <c r="BG86" s="254"/>
      <c r="BH86" s="254"/>
      <c r="BI86" s="254"/>
      <c r="BJ86" s="254"/>
      <c r="BK86" s="254"/>
      <c r="BL86" s="254"/>
      <c r="BM86" s="254"/>
      <c r="BN86" s="254"/>
      <c r="BO86" s="254"/>
      <c r="BP86" s="254"/>
      <c r="BQ86" s="254"/>
      <c r="BR86" s="254"/>
      <c r="BS86" s="254"/>
      <c r="BT86" s="254"/>
      <c r="BU86" s="254"/>
      <c r="BV86" s="255"/>
      <c r="BW86" s="126"/>
      <c r="BX86" s="127"/>
      <c r="BY86" s="24" t="s">
        <v>22</v>
      </c>
      <c r="BZ86" s="127"/>
      <c r="CA86" s="158"/>
      <c r="CB86" s="148"/>
      <c r="CC86" s="149"/>
      <c r="CD86" s="149"/>
      <c r="CE86" s="149"/>
      <c r="CF86" s="149"/>
      <c r="CG86" s="149"/>
      <c r="CH86" s="149"/>
      <c r="CI86" s="149"/>
      <c r="CJ86" s="149"/>
      <c r="CK86" s="149"/>
      <c r="CL86" s="149"/>
      <c r="CM86" s="150"/>
      <c r="CN86" s="6" t="b">
        <f t="shared" si="13"/>
        <v>0</v>
      </c>
      <c r="CO86" s="29" t="str">
        <f t="shared" ca="1" si="12"/>
        <v/>
      </c>
      <c r="CP86" s="39">
        <f>IF(COUNTIF($B$13:B86,B86)=1,1,0)</f>
        <v>0</v>
      </c>
      <c r="CQ86" s="39">
        <f>SUM($CP$13:CP86)</f>
        <v>0</v>
      </c>
      <c r="CR86" s="29"/>
      <c r="CS86" s="29"/>
    </row>
    <row r="87" spans="1:97" x14ac:dyDescent="0.2">
      <c r="A87" s="95" t="str">
        <f t="shared" si="14"/>
        <v/>
      </c>
      <c r="B87" s="276"/>
      <c r="C87" s="277"/>
      <c r="D87" s="276"/>
      <c r="E87" s="277"/>
      <c r="F87" s="299"/>
      <c r="G87" s="300"/>
      <c r="H87" s="301"/>
      <c r="I87" s="109"/>
      <c r="J87" s="124"/>
      <c r="K87" s="109"/>
      <c r="L87" s="128"/>
      <c r="M87" s="125"/>
      <c r="N87" s="109"/>
      <c r="O87" s="256"/>
      <c r="P87" s="254"/>
      <c r="Q87" s="254"/>
      <c r="R87" s="254"/>
      <c r="S87" s="254"/>
      <c r="T87" s="254"/>
      <c r="U87" s="254"/>
      <c r="V87" s="254"/>
      <c r="W87" s="254"/>
      <c r="X87" s="254"/>
      <c r="Y87" s="254"/>
      <c r="Z87" s="254"/>
      <c r="AA87" s="254"/>
      <c r="AB87" s="254"/>
      <c r="AC87" s="254"/>
      <c r="AD87" s="254"/>
      <c r="AE87" s="254"/>
      <c r="AF87" s="254"/>
      <c r="AG87" s="254"/>
      <c r="AH87" s="254"/>
      <c r="AI87" s="254"/>
      <c r="AJ87" s="254"/>
      <c r="AK87" s="254"/>
      <c r="AL87" s="254"/>
      <c r="AM87" s="254"/>
      <c r="AN87" s="254"/>
      <c r="AO87" s="254"/>
      <c r="AP87" s="254"/>
      <c r="AQ87" s="254"/>
      <c r="AR87" s="254"/>
      <c r="AS87" s="254"/>
      <c r="AT87" s="254"/>
      <c r="AU87" s="254"/>
      <c r="AV87" s="254"/>
      <c r="AW87" s="254"/>
      <c r="AX87" s="254"/>
      <c r="AY87" s="254"/>
      <c r="AZ87" s="254"/>
      <c r="BA87" s="254"/>
      <c r="BB87" s="254"/>
      <c r="BC87" s="254"/>
      <c r="BD87" s="254"/>
      <c r="BE87" s="254"/>
      <c r="BF87" s="254"/>
      <c r="BG87" s="254"/>
      <c r="BH87" s="254"/>
      <c r="BI87" s="254"/>
      <c r="BJ87" s="254"/>
      <c r="BK87" s="254"/>
      <c r="BL87" s="254"/>
      <c r="BM87" s="254"/>
      <c r="BN87" s="254"/>
      <c r="BO87" s="254"/>
      <c r="BP87" s="254"/>
      <c r="BQ87" s="254"/>
      <c r="BR87" s="254"/>
      <c r="BS87" s="254"/>
      <c r="BT87" s="254"/>
      <c r="BU87" s="254"/>
      <c r="BV87" s="255"/>
      <c r="BW87" s="126"/>
      <c r="BX87" s="127"/>
      <c r="BY87" s="24" t="s">
        <v>22</v>
      </c>
      <c r="BZ87" s="127"/>
      <c r="CA87" s="158"/>
      <c r="CB87" s="148"/>
      <c r="CC87" s="149"/>
      <c r="CD87" s="149"/>
      <c r="CE87" s="149"/>
      <c r="CF87" s="149"/>
      <c r="CG87" s="149"/>
      <c r="CH87" s="149"/>
      <c r="CI87" s="149"/>
      <c r="CJ87" s="149"/>
      <c r="CK87" s="149"/>
      <c r="CL87" s="149"/>
      <c r="CM87" s="150"/>
      <c r="CN87" s="6" t="b">
        <f t="shared" si="13"/>
        <v>0</v>
      </c>
      <c r="CO87" s="29" t="str">
        <f t="shared" ca="1" si="12"/>
        <v/>
      </c>
      <c r="CP87" s="39">
        <f>IF(COUNTIF($B$13:B87,B87)=1,1,0)</f>
        <v>0</v>
      </c>
      <c r="CQ87" s="39">
        <f>SUM($CP$13:CP87)</f>
        <v>0</v>
      </c>
      <c r="CR87" s="29"/>
      <c r="CS87" s="29"/>
    </row>
    <row r="88" spans="1:97" x14ac:dyDescent="0.2">
      <c r="A88" s="95" t="str">
        <f t="shared" si="14"/>
        <v/>
      </c>
      <c r="B88" s="276"/>
      <c r="C88" s="277"/>
      <c r="D88" s="276"/>
      <c r="E88" s="277"/>
      <c r="F88" s="299"/>
      <c r="G88" s="300"/>
      <c r="H88" s="301"/>
      <c r="I88" s="109"/>
      <c r="J88" s="124"/>
      <c r="K88" s="109"/>
      <c r="L88" s="128"/>
      <c r="M88" s="125"/>
      <c r="N88" s="109"/>
      <c r="O88" s="256"/>
      <c r="P88" s="254"/>
      <c r="Q88" s="254"/>
      <c r="R88" s="254"/>
      <c r="S88" s="254"/>
      <c r="T88" s="254"/>
      <c r="U88" s="254"/>
      <c r="V88" s="254"/>
      <c r="W88" s="254"/>
      <c r="X88" s="254"/>
      <c r="Y88" s="254"/>
      <c r="Z88" s="254"/>
      <c r="AA88" s="254"/>
      <c r="AB88" s="254"/>
      <c r="AC88" s="254"/>
      <c r="AD88" s="254"/>
      <c r="AE88" s="254"/>
      <c r="AF88" s="254"/>
      <c r="AG88" s="254"/>
      <c r="AH88" s="254"/>
      <c r="AI88" s="254"/>
      <c r="AJ88" s="254"/>
      <c r="AK88" s="254"/>
      <c r="AL88" s="254"/>
      <c r="AM88" s="254"/>
      <c r="AN88" s="254"/>
      <c r="AO88" s="254"/>
      <c r="AP88" s="254"/>
      <c r="AQ88" s="254"/>
      <c r="AR88" s="254"/>
      <c r="AS88" s="254"/>
      <c r="AT88" s="254"/>
      <c r="AU88" s="254"/>
      <c r="AV88" s="254"/>
      <c r="AW88" s="254"/>
      <c r="AX88" s="254"/>
      <c r="AY88" s="254"/>
      <c r="AZ88" s="254"/>
      <c r="BA88" s="254"/>
      <c r="BB88" s="254"/>
      <c r="BC88" s="254"/>
      <c r="BD88" s="254"/>
      <c r="BE88" s="254"/>
      <c r="BF88" s="254"/>
      <c r="BG88" s="254"/>
      <c r="BH88" s="254"/>
      <c r="BI88" s="254"/>
      <c r="BJ88" s="254"/>
      <c r="BK88" s="254"/>
      <c r="BL88" s="254"/>
      <c r="BM88" s="254"/>
      <c r="BN88" s="254"/>
      <c r="BO88" s="254"/>
      <c r="BP88" s="254"/>
      <c r="BQ88" s="254"/>
      <c r="BR88" s="254"/>
      <c r="BS88" s="254"/>
      <c r="BT88" s="254"/>
      <c r="BU88" s="254"/>
      <c r="BV88" s="255"/>
      <c r="BW88" s="126"/>
      <c r="BX88" s="127"/>
      <c r="BY88" s="24" t="s">
        <v>22</v>
      </c>
      <c r="BZ88" s="127"/>
      <c r="CA88" s="158"/>
      <c r="CB88" s="148"/>
      <c r="CC88" s="149"/>
      <c r="CD88" s="149"/>
      <c r="CE88" s="149"/>
      <c r="CF88" s="149"/>
      <c r="CG88" s="149"/>
      <c r="CH88" s="149"/>
      <c r="CI88" s="149"/>
      <c r="CJ88" s="149"/>
      <c r="CK88" s="149"/>
      <c r="CL88" s="149"/>
      <c r="CM88" s="150"/>
      <c r="CN88" s="6" t="b">
        <f t="shared" si="13"/>
        <v>0</v>
      </c>
      <c r="CO88" s="29" t="str">
        <f t="shared" ca="1" si="12"/>
        <v/>
      </c>
      <c r="CP88" s="39">
        <f>IF(COUNTIF($B$13:B88,B88)=1,1,0)</f>
        <v>0</v>
      </c>
      <c r="CQ88" s="39">
        <f>SUM($CP$13:CP88)</f>
        <v>0</v>
      </c>
      <c r="CR88" s="29"/>
      <c r="CS88" s="29"/>
    </row>
    <row r="89" spans="1:97" x14ac:dyDescent="0.2">
      <c r="A89" s="95" t="str">
        <f t="shared" si="14"/>
        <v/>
      </c>
      <c r="B89" s="276"/>
      <c r="C89" s="277"/>
      <c r="D89" s="276"/>
      <c r="E89" s="277"/>
      <c r="F89" s="299"/>
      <c r="G89" s="300"/>
      <c r="H89" s="301"/>
      <c r="I89" s="109"/>
      <c r="J89" s="124"/>
      <c r="K89" s="109"/>
      <c r="L89" s="128"/>
      <c r="M89" s="125"/>
      <c r="N89" s="109"/>
      <c r="O89" s="256"/>
      <c r="P89" s="254"/>
      <c r="Q89" s="254"/>
      <c r="R89" s="254"/>
      <c r="S89" s="254"/>
      <c r="T89" s="254"/>
      <c r="U89" s="254"/>
      <c r="V89" s="254"/>
      <c r="W89" s="254"/>
      <c r="X89" s="254"/>
      <c r="Y89" s="254"/>
      <c r="Z89" s="254"/>
      <c r="AA89" s="254"/>
      <c r="AB89" s="254"/>
      <c r="AC89" s="254"/>
      <c r="AD89" s="254"/>
      <c r="AE89" s="254"/>
      <c r="AF89" s="254"/>
      <c r="AG89" s="254"/>
      <c r="AH89" s="254"/>
      <c r="AI89" s="254"/>
      <c r="AJ89" s="254"/>
      <c r="AK89" s="254"/>
      <c r="AL89" s="254"/>
      <c r="AM89" s="254"/>
      <c r="AN89" s="254"/>
      <c r="AO89" s="254"/>
      <c r="AP89" s="254"/>
      <c r="AQ89" s="254"/>
      <c r="AR89" s="254"/>
      <c r="AS89" s="254"/>
      <c r="AT89" s="254"/>
      <c r="AU89" s="254"/>
      <c r="AV89" s="254"/>
      <c r="AW89" s="254"/>
      <c r="AX89" s="254"/>
      <c r="AY89" s="254"/>
      <c r="AZ89" s="254"/>
      <c r="BA89" s="254"/>
      <c r="BB89" s="254"/>
      <c r="BC89" s="254"/>
      <c r="BD89" s="254"/>
      <c r="BE89" s="254"/>
      <c r="BF89" s="254"/>
      <c r="BG89" s="254"/>
      <c r="BH89" s="254"/>
      <c r="BI89" s="254"/>
      <c r="BJ89" s="254"/>
      <c r="BK89" s="254"/>
      <c r="BL89" s="254"/>
      <c r="BM89" s="254"/>
      <c r="BN89" s="254"/>
      <c r="BO89" s="254"/>
      <c r="BP89" s="254"/>
      <c r="BQ89" s="254"/>
      <c r="BR89" s="254"/>
      <c r="BS89" s="254"/>
      <c r="BT89" s="254"/>
      <c r="BU89" s="254"/>
      <c r="BV89" s="255"/>
      <c r="BW89" s="126"/>
      <c r="BX89" s="127"/>
      <c r="BY89" s="24" t="s">
        <v>22</v>
      </c>
      <c r="BZ89" s="127"/>
      <c r="CA89" s="158"/>
      <c r="CB89" s="148"/>
      <c r="CC89" s="149"/>
      <c r="CD89" s="149"/>
      <c r="CE89" s="149"/>
      <c r="CF89" s="149"/>
      <c r="CG89" s="149"/>
      <c r="CH89" s="149"/>
      <c r="CI89" s="149"/>
      <c r="CJ89" s="149"/>
      <c r="CK89" s="149"/>
      <c r="CL89" s="149"/>
      <c r="CM89" s="150"/>
      <c r="CN89" s="6" t="b">
        <f t="shared" si="13"/>
        <v>0</v>
      </c>
      <c r="CO89" s="29" t="str">
        <f t="shared" ca="1" si="12"/>
        <v/>
      </c>
      <c r="CP89" s="39">
        <f>IF(COUNTIF($B$13:B89,B89)=1,1,0)</f>
        <v>0</v>
      </c>
      <c r="CQ89" s="39">
        <f>SUM($CP$13:CP89)</f>
        <v>0</v>
      </c>
      <c r="CR89" s="29"/>
      <c r="CS89" s="29"/>
    </row>
    <row r="90" spans="1:97" x14ac:dyDescent="0.2">
      <c r="A90" s="95" t="str">
        <f t="shared" si="14"/>
        <v/>
      </c>
      <c r="B90" s="276"/>
      <c r="C90" s="277"/>
      <c r="D90" s="276"/>
      <c r="E90" s="277"/>
      <c r="F90" s="299"/>
      <c r="G90" s="300"/>
      <c r="H90" s="301"/>
      <c r="I90" s="109"/>
      <c r="J90" s="124"/>
      <c r="K90" s="109"/>
      <c r="L90" s="128"/>
      <c r="M90" s="125"/>
      <c r="N90" s="109"/>
      <c r="O90" s="256"/>
      <c r="P90" s="254"/>
      <c r="Q90" s="254"/>
      <c r="R90" s="254"/>
      <c r="S90" s="254"/>
      <c r="T90" s="254"/>
      <c r="U90" s="254"/>
      <c r="V90" s="254"/>
      <c r="W90" s="254"/>
      <c r="X90" s="254"/>
      <c r="Y90" s="254"/>
      <c r="Z90" s="254"/>
      <c r="AA90" s="254"/>
      <c r="AB90" s="254"/>
      <c r="AC90" s="254"/>
      <c r="AD90" s="254"/>
      <c r="AE90" s="254"/>
      <c r="AF90" s="254"/>
      <c r="AG90" s="254"/>
      <c r="AH90" s="254"/>
      <c r="AI90" s="254"/>
      <c r="AJ90" s="254"/>
      <c r="AK90" s="254"/>
      <c r="AL90" s="254"/>
      <c r="AM90" s="254"/>
      <c r="AN90" s="254"/>
      <c r="AO90" s="254"/>
      <c r="AP90" s="254"/>
      <c r="AQ90" s="254"/>
      <c r="AR90" s="254"/>
      <c r="AS90" s="254"/>
      <c r="AT90" s="254"/>
      <c r="AU90" s="254"/>
      <c r="AV90" s="254"/>
      <c r="AW90" s="254"/>
      <c r="AX90" s="254"/>
      <c r="AY90" s="254"/>
      <c r="AZ90" s="254"/>
      <c r="BA90" s="254"/>
      <c r="BB90" s="254"/>
      <c r="BC90" s="254"/>
      <c r="BD90" s="254"/>
      <c r="BE90" s="254"/>
      <c r="BF90" s="254"/>
      <c r="BG90" s="254"/>
      <c r="BH90" s="254"/>
      <c r="BI90" s="254"/>
      <c r="BJ90" s="254"/>
      <c r="BK90" s="254"/>
      <c r="BL90" s="254"/>
      <c r="BM90" s="254"/>
      <c r="BN90" s="254"/>
      <c r="BO90" s="254"/>
      <c r="BP90" s="254"/>
      <c r="BQ90" s="254"/>
      <c r="BR90" s="254"/>
      <c r="BS90" s="254"/>
      <c r="BT90" s="254"/>
      <c r="BU90" s="254"/>
      <c r="BV90" s="255"/>
      <c r="BW90" s="126"/>
      <c r="BX90" s="127"/>
      <c r="BY90" s="24" t="s">
        <v>22</v>
      </c>
      <c r="BZ90" s="127"/>
      <c r="CA90" s="158"/>
      <c r="CB90" s="148"/>
      <c r="CC90" s="149"/>
      <c r="CD90" s="149"/>
      <c r="CE90" s="149"/>
      <c r="CF90" s="149"/>
      <c r="CG90" s="149"/>
      <c r="CH90" s="149"/>
      <c r="CI90" s="149"/>
      <c r="CJ90" s="149"/>
      <c r="CK90" s="149"/>
      <c r="CL90" s="149"/>
      <c r="CM90" s="150"/>
      <c r="CN90" s="6" t="b">
        <f t="shared" si="13"/>
        <v>0</v>
      </c>
      <c r="CO90" s="29" t="str">
        <f t="shared" ca="1" si="12"/>
        <v/>
      </c>
      <c r="CP90" s="39">
        <f>IF(COUNTIF($B$13:B90,B90)=1,1,0)</f>
        <v>0</v>
      </c>
      <c r="CQ90" s="39">
        <f>SUM($CP$13:CP90)</f>
        <v>0</v>
      </c>
      <c r="CR90" s="29"/>
      <c r="CS90" s="29"/>
    </row>
    <row r="91" spans="1:97" x14ac:dyDescent="0.2">
      <c r="A91" s="95" t="str">
        <f t="shared" si="14"/>
        <v/>
      </c>
      <c r="B91" s="276"/>
      <c r="C91" s="277"/>
      <c r="D91" s="276"/>
      <c r="E91" s="277"/>
      <c r="F91" s="299"/>
      <c r="G91" s="300"/>
      <c r="H91" s="301"/>
      <c r="I91" s="109"/>
      <c r="J91" s="124"/>
      <c r="K91" s="109"/>
      <c r="L91" s="128"/>
      <c r="M91" s="125"/>
      <c r="N91" s="109"/>
      <c r="O91" s="256"/>
      <c r="P91" s="254"/>
      <c r="Q91" s="254"/>
      <c r="R91" s="254"/>
      <c r="S91" s="254"/>
      <c r="T91" s="254"/>
      <c r="U91" s="254"/>
      <c r="V91" s="254"/>
      <c r="W91" s="254"/>
      <c r="X91" s="254"/>
      <c r="Y91" s="254"/>
      <c r="Z91" s="254"/>
      <c r="AA91" s="254"/>
      <c r="AB91" s="254"/>
      <c r="AC91" s="254"/>
      <c r="AD91" s="254"/>
      <c r="AE91" s="254"/>
      <c r="AF91" s="254"/>
      <c r="AG91" s="254"/>
      <c r="AH91" s="254"/>
      <c r="AI91" s="254"/>
      <c r="AJ91" s="254"/>
      <c r="AK91" s="254"/>
      <c r="AL91" s="254"/>
      <c r="AM91" s="254"/>
      <c r="AN91" s="254"/>
      <c r="AO91" s="254"/>
      <c r="AP91" s="254"/>
      <c r="AQ91" s="254"/>
      <c r="AR91" s="254"/>
      <c r="AS91" s="254"/>
      <c r="AT91" s="254"/>
      <c r="AU91" s="254"/>
      <c r="AV91" s="254"/>
      <c r="AW91" s="254"/>
      <c r="AX91" s="254"/>
      <c r="AY91" s="254"/>
      <c r="AZ91" s="254"/>
      <c r="BA91" s="254"/>
      <c r="BB91" s="254"/>
      <c r="BC91" s="254"/>
      <c r="BD91" s="254"/>
      <c r="BE91" s="254"/>
      <c r="BF91" s="254"/>
      <c r="BG91" s="254"/>
      <c r="BH91" s="254"/>
      <c r="BI91" s="254"/>
      <c r="BJ91" s="254"/>
      <c r="BK91" s="254"/>
      <c r="BL91" s="254"/>
      <c r="BM91" s="254"/>
      <c r="BN91" s="254"/>
      <c r="BO91" s="254"/>
      <c r="BP91" s="254"/>
      <c r="BQ91" s="254"/>
      <c r="BR91" s="254"/>
      <c r="BS91" s="254"/>
      <c r="BT91" s="254"/>
      <c r="BU91" s="254"/>
      <c r="BV91" s="255"/>
      <c r="BW91" s="126"/>
      <c r="BX91" s="127"/>
      <c r="BY91" s="24" t="s">
        <v>22</v>
      </c>
      <c r="BZ91" s="127"/>
      <c r="CA91" s="158"/>
      <c r="CB91" s="148"/>
      <c r="CC91" s="149"/>
      <c r="CD91" s="149"/>
      <c r="CE91" s="149"/>
      <c r="CF91" s="149"/>
      <c r="CG91" s="149"/>
      <c r="CH91" s="149"/>
      <c r="CI91" s="149"/>
      <c r="CJ91" s="149"/>
      <c r="CK91" s="149"/>
      <c r="CL91" s="149"/>
      <c r="CM91" s="150"/>
      <c r="CN91" s="6" t="b">
        <f t="shared" si="13"/>
        <v>0</v>
      </c>
      <c r="CO91" s="29" t="str">
        <f t="shared" ca="1" si="12"/>
        <v/>
      </c>
      <c r="CP91" s="39">
        <f>IF(COUNTIF($B$13:B91,B91)=1,1,0)</f>
        <v>0</v>
      </c>
      <c r="CQ91" s="39">
        <f>SUM($CP$13:CP91)</f>
        <v>0</v>
      </c>
      <c r="CR91" s="29"/>
      <c r="CS91" s="29"/>
    </row>
    <row r="92" spans="1:97" x14ac:dyDescent="0.2">
      <c r="A92" s="95" t="str">
        <f t="shared" si="14"/>
        <v/>
      </c>
      <c r="B92" s="276"/>
      <c r="C92" s="277"/>
      <c r="D92" s="276"/>
      <c r="E92" s="277"/>
      <c r="F92" s="299"/>
      <c r="G92" s="300"/>
      <c r="H92" s="301"/>
      <c r="I92" s="109"/>
      <c r="J92" s="124"/>
      <c r="K92" s="109"/>
      <c r="L92" s="128"/>
      <c r="M92" s="125"/>
      <c r="N92" s="109"/>
      <c r="O92" s="256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  <c r="AA92" s="254"/>
      <c r="AB92" s="254"/>
      <c r="AC92" s="254"/>
      <c r="AD92" s="254"/>
      <c r="AE92" s="254"/>
      <c r="AF92" s="254"/>
      <c r="AG92" s="254"/>
      <c r="AH92" s="254"/>
      <c r="AI92" s="254"/>
      <c r="AJ92" s="254"/>
      <c r="AK92" s="254"/>
      <c r="AL92" s="254"/>
      <c r="AM92" s="254"/>
      <c r="AN92" s="254"/>
      <c r="AO92" s="254"/>
      <c r="AP92" s="254"/>
      <c r="AQ92" s="254"/>
      <c r="AR92" s="254"/>
      <c r="AS92" s="254"/>
      <c r="AT92" s="254"/>
      <c r="AU92" s="254"/>
      <c r="AV92" s="254"/>
      <c r="AW92" s="254"/>
      <c r="AX92" s="254"/>
      <c r="AY92" s="254"/>
      <c r="AZ92" s="254"/>
      <c r="BA92" s="254"/>
      <c r="BB92" s="254"/>
      <c r="BC92" s="254"/>
      <c r="BD92" s="254"/>
      <c r="BE92" s="254"/>
      <c r="BF92" s="254"/>
      <c r="BG92" s="254"/>
      <c r="BH92" s="254"/>
      <c r="BI92" s="254"/>
      <c r="BJ92" s="254"/>
      <c r="BK92" s="254"/>
      <c r="BL92" s="254"/>
      <c r="BM92" s="254"/>
      <c r="BN92" s="254"/>
      <c r="BO92" s="254"/>
      <c r="BP92" s="254"/>
      <c r="BQ92" s="254"/>
      <c r="BR92" s="254"/>
      <c r="BS92" s="254"/>
      <c r="BT92" s="254"/>
      <c r="BU92" s="254"/>
      <c r="BV92" s="255"/>
      <c r="BW92" s="126"/>
      <c r="BX92" s="127"/>
      <c r="BY92" s="24" t="s">
        <v>22</v>
      </c>
      <c r="BZ92" s="127"/>
      <c r="CA92" s="158"/>
      <c r="CB92" s="148"/>
      <c r="CC92" s="149"/>
      <c r="CD92" s="149"/>
      <c r="CE92" s="149"/>
      <c r="CF92" s="149"/>
      <c r="CG92" s="149"/>
      <c r="CH92" s="149"/>
      <c r="CI92" s="149"/>
      <c r="CJ92" s="149"/>
      <c r="CK92" s="149"/>
      <c r="CL92" s="149"/>
      <c r="CM92" s="150"/>
      <c r="CN92" s="6" t="b">
        <f t="shared" si="13"/>
        <v>0</v>
      </c>
      <c r="CO92" s="29" t="str">
        <f t="shared" ca="1" si="12"/>
        <v/>
      </c>
      <c r="CP92" s="39">
        <f>IF(COUNTIF($B$13:B92,B92)=1,1,0)</f>
        <v>0</v>
      </c>
      <c r="CQ92" s="39">
        <f>SUM($CP$13:CP92)</f>
        <v>0</v>
      </c>
      <c r="CR92" s="29"/>
      <c r="CS92" s="29"/>
    </row>
    <row r="93" spans="1:97" x14ac:dyDescent="0.2">
      <c r="A93" s="95" t="str">
        <f t="shared" si="14"/>
        <v/>
      </c>
      <c r="B93" s="276"/>
      <c r="C93" s="277"/>
      <c r="D93" s="276"/>
      <c r="E93" s="277"/>
      <c r="F93" s="299"/>
      <c r="G93" s="300"/>
      <c r="H93" s="301"/>
      <c r="I93" s="109"/>
      <c r="J93" s="124"/>
      <c r="K93" s="109"/>
      <c r="L93" s="128"/>
      <c r="M93" s="125"/>
      <c r="N93" s="109"/>
      <c r="O93" s="256"/>
      <c r="P93" s="254"/>
      <c r="Q93" s="254"/>
      <c r="R93" s="254"/>
      <c r="S93" s="254"/>
      <c r="T93" s="254"/>
      <c r="U93" s="254"/>
      <c r="V93" s="254"/>
      <c r="W93" s="254"/>
      <c r="X93" s="254"/>
      <c r="Y93" s="254"/>
      <c r="Z93" s="254"/>
      <c r="AA93" s="254"/>
      <c r="AB93" s="254"/>
      <c r="AC93" s="254"/>
      <c r="AD93" s="254"/>
      <c r="AE93" s="254"/>
      <c r="AF93" s="254"/>
      <c r="AG93" s="254"/>
      <c r="AH93" s="254"/>
      <c r="AI93" s="254"/>
      <c r="AJ93" s="254"/>
      <c r="AK93" s="254"/>
      <c r="AL93" s="254"/>
      <c r="AM93" s="254"/>
      <c r="AN93" s="254"/>
      <c r="AO93" s="254"/>
      <c r="AP93" s="254"/>
      <c r="AQ93" s="254"/>
      <c r="AR93" s="254"/>
      <c r="AS93" s="254"/>
      <c r="AT93" s="254"/>
      <c r="AU93" s="254"/>
      <c r="AV93" s="254"/>
      <c r="AW93" s="254"/>
      <c r="AX93" s="254"/>
      <c r="AY93" s="254"/>
      <c r="AZ93" s="254"/>
      <c r="BA93" s="254"/>
      <c r="BB93" s="254"/>
      <c r="BC93" s="254"/>
      <c r="BD93" s="254"/>
      <c r="BE93" s="254"/>
      <c r="BF93" s="254"/>
      <c r="BG93" s="254"/>
      <c r="BH93" s="254"/>
      <c r="BI93" s="254"/>
      <c r="BJ93" s="254"/>
      <c r="BK93" s="254"/>
      <c r="BL93" s="254"/>
      <c r="BM93" s="254"/>
      <c r="BN93" s="254"/>
      <c r="BO93" s="254"/>
      <c r="BP93" s="254"/>
      <c r="BQ93" s="254"/>
      <c r="BR93" s="254"/>
      <c r="BS93" s="254"/>
      <c r="BT93" s="254"/>
      <c r="BU93" s="254"/>
      <c r="BV93" s="255"/>
      <c r="BW93" s="126"/>
      <c r="BX93" s="127"/>
      <c r="BY93" s="24" t="s">
        <v>22</v>
      </c>
      <c r="BZ93" s="127"/>
      <c r="CA93" s="158"/>
      <c r="CB93" s="148"/>
      <c r="CC93" s="149"/>
      <c r="CD93" s="149"/>
      <c r="CE93" s="149"/>
      <c r="CF93" s="149"/>
      <c r="CG93" s="149"/>
      <c r="CH93" s="149"/>
      <c r="CI93" s="149"/>
      <c r="CJ93" s="149"/>
      <c r="CK93" s="149"/>
      <c r="CL93" s="149"/>
      <c r="CM93" s="150"/>
      <c r="CN93" s="6" t="b">
        <f t="shared" si="13"/>
        <v>0</v>
      </c>
      <c r="CO93" s="29" t="str">
        <f t="shared" ca="1" si="12"/>
        <v/>
      </c>
      <c r="CP93" s="39">
        <f>IF(COUNTIF($B$13:B93,B93)=1,1,0)</f>
        <v>0</v>
      </c>
      <c r="CQ93" s="39">
        <f>SUM($CP$13:CP93)</f>
        <v>0</v>
      </c>
      <c r="CR93" s="29"/>
      <c r="CS93" s="29"/>
    </row>
    <row r="94" spans="1:97" x14ac:dyDescent="0.2">
      <c r="A94" s="95" t="str">
        <f t="shared" si="14"/>
        <v/>
      </c>
      <c r="B94" s="276"/>
      <c r="C94" s="277"/>
      <c r="D94" s="276"/>
      <c r="E94" s="277"/>
      <c r="F94" s="299"/>
      <c r="G94" s="300"/>
      <c r="H94" s="301"/>
      <c r="I94" s="109"/>
      <c r="J94" s="124"/>
      <c r="K94" s="109"/>
      <c r="L94" s="128"/>
      <c r="M94" s="125"/>
      <c r="N94" s="109"/>
      <c r="O94" s="256"/>
      <c r="P94" s="254"/>
      <c r="Q94" s="254"/>
      <c r="R94" s="254"/>
      <c r="S94" s="254"/>
      <c r="T94" s="254"/>
      <c r="U94" s="254"/>
      <c r="V94" s="254"/>
      <c r="W94" s="254"/>
      <c r="X94" s="254"/>
      <c r="Y94" s="254"/>
      <c r="Z94" s="254"/>
      <c r="AA94" s="254"/>
      <c r="AB94" s="254"/>
      <c r="AC94" s="254"/>
      <c r="AD94" s="254"/>
      <c r="AE94" s="254"/>
      <c r="AF94" s="254"/>
      <c r="AG94" s="254"/>
      <c r="AH94" s="254"/>
      <c r="AI94" s="254"/>
      <c r="AJ94" s="254"/>
      <c r="AK94" s="254"/>
      <c r="AL94" s="254"/>
      <c r="AM94" s="254"/>
      <c r="AN94" s="254"/>
      <c r="AO94" s="254"/>
      <c r="AP94" s="254"/>
      <c r="AQ94" s="254"/>
      <c r="AR94" s="254"/>
      <c r="AS94" s="254"/>
      <c r="AT94" s="254"/>
      <c r="AU94" s="254"/>
      <c r="AV94" s="254"/>
      <c r="AW94" s="254"/>
      <c r="AX94" s="254"/>
      <c r="AY94" s="254"/>
      <c r="AZ94" s="254"/>
      <c r="BA94" s="254"/>
      <c r="BB94" s="254"/>
      <c r="BC94" s="254"/>
      <c r="BD94" s="254"/>
      <c r="BE94" s="254"/>
      <c r="BF94" s="254"/>
      <c r="BG94" s="254"/>
      <c r="BH94" s="254"/>
      <c r="BI94" s="254"/>
      <c r="BJ94" s="254"/>
      <c r="BK94" s="254"/>
      <c r="BL94" s="254"/>
      <c r="BM94" s="254"/>
      <c r="BN94" s="254"/>
      <c r="BO94" s="254"/>
      <c r="BP94" s="254"/>
      <c r="BQ94" s="254"/>
      <c r="BR94" s="254"/>
      <c r="BS94" s="254"/>
      <c r="BT94" s="254"/>
      <c r="BU94" s="254"/>
      <c r="BV94" s="255"/>
      <c r="BW94" s="126"/>
      <c r="BX94" s="127"/>
      <c r="BY94" s="24" t="s">
        <v>22</v>
      </c>
      <c r="BZ94" s="127"/>
      <c r="CA94" s="158"/>
      <c r="CB94" s="148"/>
      <c r="CC94" s="149"/>
      <c r="CD94" s="149"/>
      <c r="CE94" s="149"/>
      <c r="CF94" s="149"/>
      <c r="CG94" s="149"/>
      <c r="CH94" s="149"/>
      <c r="CI94" s="149"/>
      <c r="CJ94" s="149"/>
      <c r="CK94" s="149"/>
      <c r="CL94" s="149"/>
      <c r="CM94" s="150"/>
      <c r="CN94" s="6" t="b">
        <f t="shared" si="13"/>
        <v>0</v>
      </c>
      <c r="CO94" s="29" t="str">
        <f t="shared" ca="1" si="12"/>
        <v/>
      </c>
      <c r="CP94" s="39">
        <f>IF(COUNTIF($B$13:B94,B94)=1,1,0)</f>
        <v>0</v>
      </c>
      <c r="CQ94" s="39">
        <f>SUM($CP$13:CP94)</f>
        <v>0</v>
      </c>
      <c r="CR94" s="29"/>
      <c r="CS94" s="29"/>
    </row>
    <row r="95" spans="1:97" x14ac:dyDescent="0.2">
      <c r="A95" s="95" t="str">
        <f t="shared" si="14"/>
        <v/>
      </c>
      <c r="B95" s="276"/>
      <c r="C95" s="277"/>
      <c r="D95" s="276"/>
      <c r="E95" s="277"/>
      <c r="F95" s="299"/>
      <c r="G95" s="300"/>
      <c r="H95" s="301"/>
      <c r="I95" s="109"/>
      <c r="J95" s="124"/>
      <c r="K95" s="109"/>
      <c r="L95" s="128"/>
      <c r="M95" s="125"/>
      <c r="N95" s="109"/>
      <c r="O95" s="256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4"/>
      <c r="AI95" s="254"/>
      <c r="AJ95" s="254"/>
      <c r="AK95" s="254"/>
      <c r="AL95" s="254"/>
      <c r="AM95" s="254"/>
      <c r="AN95" s="254"/>
      <c r="AO95" s="254"/>
      <c r="AP95" s="254"/>
      <c r="AQ95" s="254"/>
      <c r="AR95" s="254"/>
      <c r="AS95" s="254"/>
      <c r="AT95" s="254"/>
      <c r="AU95" s="254"/>
      <c r="AV95" s="254"/>
      <c r="AW95" s="254"/>
      <c r="AX95" s="254"/>
      <c r="AY95" s="254"/>
      <c r="AZ95" s="254"/>
      <c r="BA95" s="254"/>
      <c r="BB95" s="254"/>
      <c r="BC95" s="254"/>
      <c r="BD95" s="254"/>
      <c r="BE95" s="254"/>
      <c r="BF95" s="254"/>
      <c r="BG95" s="254"/>
      <c r="BH95" s="254"/>
      <c r="BI95" s="254"/>
      <c r="BJ95" s="254"/>
      <c r="BK95" s="254"/>
      <c r="BL95" s="254"/>
      <c r="BM95" s="254"/>
      <c r="BN95" s="254"/>
      <c r="BO95" s="254"/>
      <c r="BP95" s="254"/>
      <c r="BQ95" s="254"/>
      <c r="BR95" s="254"/>
      <c r="BS95" s="254"/>
      <c r="BT95" s="254"/>
      <c r="BU95" s="254"/>
      <c r="BV95" s="255"/>
      <c r="BW95" s="126"/>
      <c r="BX95" s="127"/>
      <c r="BY95" s="24" t="s">
        <v>22</v>
      </c>
      <c r="BZ95" s="127"/>
      <c r="CA95" s="158"/>
      <c r="CB95" s="148"/>
      <c r="CC95" s="149"/>
      <c r="CD95" s="149"/>
      <c r="CE95" s="149"/>
      <c r="CF95" s="149"/>
      <c r="CG95" s="149"/>
      <c r="CH95" s="149"/>
      <c r="CI95" s="149"/>
      <c r="CJ95" s="149"/>
      <c r="CK95" s="149"/>
      <c r="CL95" s="149"/>
      <c r="CM95" s="150"/>
      <c r="CN95" s="6" t="b">
        <f t="shared" si="13"/>
        <v>0</v>
      </c>
      <c r="CO95" s="29" t="str">
        <f t="shared" ca="1" si="12"/>
        <v/>
      </c>
      <c r="CP95" s="39">
        <f>IF(COUNTIF($B$13:B95,B95)=1,1,0)</f>
        <v>0</v>
      </c>
      <c r="CQ95" s="39">
        <f>SUM($CP$13:CP95)</f>
        <v>0</v>
      </c>
      <c r="CR95" s="29"/>
      <c r="CS95" s="29"/>
    </row>
    <row r="96" spans="1:97" x14ac:dyDescent="0.2">
      <c r="A96" s="95" t="str">
        <f t="shared" si="14"/>
        <v/>
      </c>
      <c r="B96" s="276"/>
      <c r="C96" s="277"/>
      <c r="D96" s="276"/>
      <c r="E96" s="277"/>
      <c r="F96" s="299"/>
      <c r="G96" s="300"/>
      <c r="H96" s="301"/>
      <c r="I96" s="109"/>
      <c r="J96" s="124"/>
      <c r="K96" s="109"/>
      <c r="L96" s="128"/>
      <c r="M96" s="125"/>
      <c r="N96" s="109"/>
      <c r="O96" s="256"/>
      <c r="P96" s="254"/>
      <c r="Q96" s="254"/>
      <c r="R96" s="254"/>
      <c r="S96" s="254"/>
      <c r="T96" s="254"/>
      <c r="U96" s="254"/>
      <c r="V96" s="254"/>
      <c r="W96" s="254"/>
      <c r="X96" s="254"/>
      <c r="Y96" s="254"/>
      <c r="Z96" s="254"/>
      <c r="AA96" s="254"/>
      <c r="AB96" s="254"/>
      <c r="AC96" s="254"/>
      <c r="AD96" s="254"/>
      <c r="AE96" s="254"/>
      <c r="AF96" s="254"/>
      <c r="AG96" s="254"/>
      <c r="AH96" s="254"/>
      <c r="AI96" s="254"/>
      <c r="AJ96" s="254"/>
      <c r="AK96" s="254"/>
      <c r="AL96" s="254"/>
      <c r="AM96" s="254"/>
      <c r="AN96" s="254"/>
      <c r="AO96" s="254"/>
      <c r="AP96" s="254"/>
      <c r="AQ96" s="254"/>
      <c r="AR96" s="254"/>
      <c r="AS96" s="254"/>
      <c r="AT96" s="254"/>
      <c r="AU96" s="254"/>
      <c r="AV96" s="254"/>
      <c r="AW96" s="254"/>
      <c r="AX96" s="254"/>
      <c r="AY96" s="254"/>
      <c r="AZ96" s="254"/>
      <c r="BA96" s="254"/>
      <c r="BB96" s="254"/>
      <c r="BC96" s="254"/>
      <c r="BD96" s="254"/>
      <c r="BE96" s="254"/>
      <c r="BF96" s="254"/>
      <c r="BG96" s="254"/>
      <c r="BH96" s="254"/>
      <c r="BI96" s="254"/>
      <c r="BJ96" s="254"/>
      <c r="BK96" s="254"/>
      <c r="BL96" s="254"/>
      <c r="BM96" s="254"/>
      <c r="BN96" s="254"/>
      <c r="BO96" s="254"/>
      <c r="BP96" s="254"/>
      <c r="BQ96" s="254"/>
      <c r="BR96" s="254"/>
      <c r="BS96" s="254"/>
      <c r="BT96" s="254"/>
      <c r="BU96" s="254"/>
      <c r="BV96" s="255"/>
      <c r="BW96" s="126"/>
      <c r="BX96" s="127"/>
      <c r="BY96" s="24" t="s">
        <v>22</v>
      </c>
      <c r="BZ96" s="127"/>
      <c r="CA96" s="158"/>
      <c r="CB96" s="148"/>
      <c r="CC96" s="149"/>
      <c r="CD96" s="149"/>
      <c r="CE96" s="149"/>
      <c r="CF96" s="149"/>
      <c r="CG96" s="149"/>
      <c r="CH96" s="149"/>
      <c r="CI96" s="149"/>
      <c r="CJ96" s="149"/>
      <c r="CK96" s="149"/>
      <c r="CL96" s="149"/>
      <c r="CM96" s="150"/>
      <c r="CN96" s="6" t="b">
        <f t="shared" si="13"/>
        <v>0</v>
      </c>
      <c r="CO96" s="29" t="str">
        <f t="shared" ca="1" si="12"/>
        <v/>
      </c>
      <c r="CP96" s="39">
        <f>IF(COUNTIF($B$13:B96,B96)=1,1,0)</f>
        <v>0</v>
      </c>
      <c r="CQ96" s="39">
        <f>SUM($CP$13:CP96)</f>
        <v>0</v>
      </c>
      <c r="CR96" s="29"/>
      <c r="CS96" s="29"/>
    </row>
    <row r="97" spans="1:97" x14ac:dyDescent="0.2">
      <c r="A97" s="95" t="str">
        <f t="shared" si="14"/>
        <v/>
      </c>
      <c r="B97" s="276"/>
      <c r="C97" s="277"/>
      <c r="D97" s="276"/>
      <c r="E97" s="277"/>
      <c r="F97" s="299"/>
      <c r="G97" s="300"/>
      <c r="H97" s="301"/>
      <c r="I97" s="109"/>
      <c r="J97" s="124"/>
      <c r="K97" s="109"/>
      <c r="L97" s="128"/>
      <c r="M97" s="125"/>
      <c r="N97" s="109"/>
      <c r="O97" s="256"/>
      <c r="P97" s="254"/>
      <c r="Q97" s="254"/>
      <c r="R97" s="254"/>
      <c r="S97" s="254"/>
      <c r="T97" s="254"/>
      <c r="U97" s="254"/>
      <c r="V97" s="254"/>
      <c r="W97" s="254"/>
      <c r="X97" s="254"/>
      <c r="Y97" s="254"/>
      <c r="Z97" s="254"/>
      <c r="AA97" s="254"/>
      <c r="AB97" s="254"/>
      <c r="AC97" s="254"/>
      <c r="AD97" s="254"/>
      <c r="AE97" s="254"/>
      <c r="AF97" s="254"/>
      <c r="AG97" s="254"/>
      <c r="AH97" s="254"/>
      <c r="AI97" s="254"/>
      <c r="AJ97" s="254"/>
      <c r="AK97" s="254"/>
      <c r="AL97" s="254"/>
      <c r="AM97" s="254"/>
      <c r="AN97" s="254"/>
      <c r="AO97" s="254"/>
      <c r="AP97" s="254"/>
      <c r="AQ97" s="254"/>
      <c r="AR97" s="254"/>
      <c r="AS97" s="254"/>
      <c r="AT97" s="254"/>
      <c r="AU97" s="254"/>
      <c r="AV97" s="254"/>
      <c r="AW97" s="254"/>
      <c r="AX97" s="254"/>
      <c r="AY97" s="254"/>
      <c r="AZ97" s="254"/>
      <c r="BA97" s="254"/>
      <c r="BB97" s="254"/>
      <c r="BC97" s="254"/>
      <c r="BD97" s="254"/>
      <c r="BE97" s="254"/>
      <c r="BF97" s="254"/>
      <c r="BG97" s="254"/>
      <c r="BH97" s="254"/>
      <c r="BI97" s="254"/>
      <c r="BJ97" s="254"/>
      <c r="BK97" s="254"/>
      <c r="BL97" s="254"/>
      <c r="BM97" s="254"/>
      <c r="BN97" s="254"/>
      <c r="BO97" s="254"/>
      <c r="BP97" s="254"/>
      <c r="BQ97" s="254"/>
      <c r="BR97" s="254"/>
      <c r="BS97" s="254"/>
      <c r="BT97" s="254"/>
      <c r="BU97" s="254"/>
      <c r="BV97" s="255"/>
      <c r="BW97" s="126"/>
      <c r="BX97" s="127"/>
      <c r="BY97" s="24" t="s">
        <v>22</v>
      </c>
      <c r="BZ97" s="127"/>
      <c r="CA97" s="158"/>
      <c r="CB97" s="148"/>
      <c r="CC97" s="149"/>
      <c r="CD97" s="149"/>
      <c r="CE97" s="149"/>
      <c r="CF97" s="149"/>
      <c r="CG97" s="149"/>
      <c r="CH97" s="149"/>
      <c r="CI97" s="149"/>
      <c r="CJ97" s="149"/>
      <c r="CK97" s="149"/>
      <c r="CL97" s="149"/>
      <c r="CM97" s="150"/>
      <c r="CN97" s="6" t="b">
        <f t="shared" si="13"/>
        <v>0</v>
      </c>
      <c r="CO97" s="29" t="str">
        <f t="shared" ca="1" si="12"/>
        <v/>
      </c>
      <c r="CP97" s="39">
        <f>IF(COUNTIF($B$13:B97,B97)=1,1,0)</f>
        <v>0</v>
      </c>
      <c r="CQ97" s="39">
        <f>SUM($CP$13:CP97)</f>
        <v>0</v>
      </c>
      <c r="CR97" s="29"/>
      <c r="CS97" s="29"/>
    </row>
    <row r="98" spans="1:97" x14ac:dyDescent="0.2">
      <c r="A98" s="95" t="str">
        <f t="shared" si="14"/>
        <v/>
      </c>
      <c r="B98" s="276"/>
      <c r="C98" s="277"/>
      <c r="D98" s="276"/>
      <c r="E98" s="277"/>
      <c r="F98" s="299"/>
      <c r="G98" s="300"/>
      <c r="H98" s="301"/>
      <c r="I98" s="109"/>
      <c r="J98" s="124"/>
      <c r="K98" s="109"/>
      <c r="L98" s="128"/>
      <c r="M98" s="125"/>
      <c r="N98" s="109"/>
      <c r="O98" s="256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  <c r="AA98" s="254"/>
      <c r="AB98" s="254"/>
      <c r="AC98" s="254"/>
      <c r="AD98" s="254"/>
      <c r="AE98" s="254"/>
      <c r="AF98" s="254"/>
      <c r="AG98" s="254"/>
      <c r="AH98" s="254"/>
      <c r="AI98" s="254"/>
      <c r="AJ98" s="254"/>
      <c r="AK98" s="254"/>
      <c r="AL98" s="254"/>
      <c r="AM98" s="254"/>
      <c r="AN98" s="254"/>
      <c r="AO98" s="254"/>
      <c r="AP98" s="254"/>
      <c r="AQ98" s="254"/>
      <c r="AR98" s="254"/>
      <c r="AS98" s="254"/>
      <c r="AT98" s="254"/>
      <c r="AU98" s="254"/>
      <c r="AV98" s="254"/>
      <c r="AW98" s="254"/>
      <c r="AX98" s="254"/>
      <c r="AY98" s="254"/>
      <c r="AZ98" s="254"/>
      <c r="BA98" s="254"/>
      <c r="BB98" s="254"/>
      <c r="BC98" s="254"/>
      <c r="BD98" s="254"/>
      <c r="BE98" s="254"/>
      <c r="BF98" s="254"/>
      <c r="BG98" s="254"/>
      <c r="BH98" s="254"/>
      <c r="BI98" s="254"/>
      <c r="BJ98" s="254"/>
      <c r="BK98" s="254"/>
      <c r="BL98" s="254"/>
      <c r="BM98" s="254"/>
      <c r="BN98" s="254"/>
      <c r="BO98" s="254"/>
      <c r="BP98" s="254"/>
      <c r="BQ98" s="254"/>
      <c r="BR98" s="254"/>
      <c r="BS98" s="254"/>
      <c r="BT98" s="254"/>
      <c r="BU98" s="254"/>
      <c r="BV98" s="255"/>
      <c r="BW98" s="126"/>
      <c r="BX98" s="127"/>
      <c r="BY98" s="24" t="s">
        <v>22</v>
      </c>
      <c r="BZ98" s="127"/>
      <c r="CA98" s="158"/>
      <c r="CB98" s="148"/>
      <c r="CC98" s="149"/>
      <c r="CD98" s="149"/>
      <c r="CE98" s="149"/>
      <c r="CF98" s="149"/>
      <c r="CG98" s="149"/>
      <c r="CH98" s="149"/>
      <c r="CI98" s="149"/>
      <c r="CJ98" s="149"/>
      <c r="CK98" s="149"/>
      <c r="CL98" s="149"/>
      <c r="CM98" s="150"/>
      <c r="CN98" s="6" t="b">
        <f t="shared" si="13"/>
        <v>0</v>
      </c>
      <c r="CO98" s="29" t="str">
        <f t="shared" ca="1" si="12"/>
        <v/>
      </c>
      <c r="CP98" s="39">
        <f>IF(COUNTIF($B$13:B98,B98)=1,1,0)</f>
        <v>0</v>
      </c>
      <c r="CQ98" s="39">
        <f>SUM($CP$13:CP98)</f>
        <v>0</v>
      </c>
      <c r="CR98" s="29"/>
      <c r="CS98" s="29"/>
    </row>
    <row r="99" spans="1:97" x14ac:dyDescent="0.2">
      <c r="A99" s="95" t="str">
        <f t="shared" si="14"/>
        <v/>
      </c>
      <c r="B99" s="276"/>
      <c r="C99" s="277"/>
      <c r="D99" s="276"/>
      <c r="E99" s="277"/>
      <c r="F99" s="299"/>
      <c r="G99" s="300"/>
      <c r="H99" s="301"/>
      <c r="I99" s="109"/>
      <c r="J99" s="124"/>
      <c r="K99" s="109"/>
      <c r="L99" s="128"/>
      <c r="M99" s="125"/>
      <c r="N99" s="109"/>
      <c r="O99" s="256"/>
      <c r="P99" s="254"/>
      <c r="Q99" s="254"/>
      <c r="R99" s="254"/>
      <c r="S99" s="254"/>
      <c r="T99" s="254"/>
      <c r="U99" s="254"/>
      <c r="V99" s="254"/>
      <c r="W99" s="254"/>
      <c r="X99" s="254"/>
      <c r="Y99" s="254"/>
      <c r="Z99" s="254"/>
      <c r="AA99" s="254"/>
      <c r="AB99" s="254"/>
      <c r="AC99" s="254"/>
      <c r="AD99" s="254"/>
      <c r="AE99" s="254"/>
      <c r="AF99" s="254"/>
      <c r="AG99" s="254"/>
      <c r="AH99" s="254"/>
      <c r="AI99" s="254"/>
      <c r="AJ99" s="254"/>
      <c r="AK99" s="254"/>
      <c r="AL99" s="254"/>
      <c r="AM99" s="254"/>
      <c r="AN99" s="254"/>
      <c r="AO99" s="254"/>
      <c r="AP99" s="254"/>
      <c r="AQ99" s="254"/>
      <c r="AR99" s="254"/>
      <c r="AS99" s="254"/>
      <c r="AT99" s="254"/>
      <c r="AU99" s="254"/>
      <c r="AV99" s="254"/>
      <c r="AW99" s="254"/>
      <c r="AX99" s="254"/>
      <c r="AY99" s="254"/>
      <c r="AZ99" s="254"/>
      <c r="BA99" s="254"/>
      <c r="BB99" s="254"/>
      <c r="BC99" s="254"/>
      <c r="BD99" s="254"/>
      <c r="BE99" s="254"/>
      <c r="BF99" s="254"/>
      <c r="BG99" s="254"/>
      <c r="BH99" s="254"/>
      <c r="BI99" s="254"/>
      <c r="BJ99" s="254"/>
      <c r="BK99" s="254"/>
      <c r="BL99" s="254"/>
      <c r="BM99" s="254"/>
      <c r="BN99" s="254"/>
      <c r="BO99" s="254"/>
      <c r="BP99" s="254"/>
      <c r="BQ99" s="254"/>
      <c r="BR99" s="254"/>
      <c r="BS99" s="254"/>
      <c r="BT99" s="254"/>
      <c r="BU99" s="254"/>
      <c r="BV99" s="255"/>
      <c r="BW99" s="126"/>
      <c r="BX99" s="127"/>
      <c r="BY99" s="24" t="s">
        <v>22</v>
      </c>
      <c r="BZ99" s="127"/>
      <c r="CA99" s="158"/>
      <c r="CB99" s="148"/>
      <c r="CC99" s="149"/>
      <c r="CD99" s="149"/>
      <c r="CE99" s="149"/>
      <c r="CF99" s="149"/>
      <c r="CG99" s="149"/>
      <c r="CH99" s="149"/>
      <c r="CI99" s="149"/>
      <c r="CJ99" s="149"/>
      <c r="CK99" s="149"/>
      <c r="CL99" s="149"/>
      <c r="CM99" s="150"/>
      <c r="CN99" s="6" t="b">
        <f t="shared" si="13"/>
        <v>0</v>
      </c>
      <c r="CO99" s="29" t="str">
        <f t="shared" ca="1" si="12"/>
        <v/>
      </c>
      <c r="CP99" s="39">
        <f>IF(COUNTIF($B$13:B99,B99)=1,1,0)</f>
        <v>0</v>
      </c>
      <c r="CQ99" s="39">
        <f>SUM($CP$13:CP99)</f>
        <v>0</v>
      </c>
      <c r="CR99" s="29"/>
      <c r="CS99" s="29"/>
    </row>
    <row r="100" spans="1:97" x14ac:dyDescent="0.2">
      <c r="A100" s="95" t="str">
        <f t="shared" si="14"/>
        <v/>
      </c>
      <c r="B100" s="276"/>
      <c r="C100" s="277"/>
      <c r="D100" s="276"/>
      <c r="E100" s="277"/>
      <c r="F100" s="299"/>
      <c r="G100" s="300"/>
      <c r="H100" s="301"/>
      <c r="I100" s="109"/>
      <c r="J100" s="124"/>
      <c r="K100" s="109"/>
      <c r="L100" s="128"/>
      <c r="M100" s="125"/>
      <c r="N100" s="109"/>
      <c r="O100" s="256"/>
      <c r="P100" s="254"/>
      <c r="Q100" s="254"/>
      <c r="R100" s="254"/>
      <c r="S100" s="254"/>
      <c r="T100" s="254"/>
      <c r="U100" s="254"/>
      <c r="V100" s="254"/>
      <c r="W100" s="254"/>
      <c r="X100" s="254"/>
      <c r="Y100" s="254"/>
      <c r="Z100" s="254"/>
      <c r="AA100" s="254"/>
      <c r="AB100" s="254"/>
      <c r="AC100" s="254"/>
      <c r="AD100" s="254"/>
      <c r="AE100" s="254"/>
      <c r="AF100" s="254"/>
      <c r="AG100" s="254"/>
      <c r="AH100" s="254"/>
      <c r="AI100" s="254"/>
      <c r="AJ100" s="254"/>
      <c r="AK100" s="254"/>
      <c r="AL100" s="254"/>
      <c r="AM100" s="254"/>
      <c r="AN100" s="254"/>
      <c r="AO100" s="254"/>
      <c r="AP100" s="254"/>
      <c r="AQ100" s="254"/>
      <c r="AR100" s="254"/>
      <c r="AS100" s="254"/>
      <c r="AT100" s="254"/>
      <c r="AU100" s="254"/>
      <c r="AV100" s="254"/>
      <c r="AW100" s="254"/>
      <c r="AX100" s="254"/>
      <c r="AY100" s="254"/>
      <c r="AZ100" s="254"/>
      <c r="BA100" s="254"/>
      <c r="BB100" s="254"/>
      <c r="BC100" s="254"/>
      <c r="BD100" s="254"/>
      <c r="BE100" s="254"/>
      <c r="BF100" s="254"/>
      <c r="BG100" s="254"/>
      <c r="BH100" s="254"/>
      <c r="BI100" s="254"/>
      <c r="BJ100" s="254"/>
      <c r="BK100" s="254"/>
      <c r="BL100" s="254"/>
      <c r="BM100" s="254"/>
      <c r="BN100" s="254"/>
      <c r="BO100" s="254"/>
      <c r="BP100" s="254"/>
      <c r="BQ100" s="254"/>
      <c r="BR100" s="254"/>
      <c r="BS100" s="254"/>
      <c r="BT100" s="254"/>
      <c r="BU100" s="254"/>
      <c r="BV100" s="255"/>
      <c r="BW100" s="126"/>
      <c r="BX100" s="127"/>
      <c r="BY100" s="24" t="s">
        <v>22</v>
      </c>
      <c r="BZ100" s="127"/>
      <c r="CA100" s="158"/>
      <c r="CB100" s="148"/>
      <c r="CC100" s="149"/>
      <c r="CD100" s="149"/>
      <c r="CE100" s="149"/>
      <c r="CF100" s="149"/>
      <c r="CG100" s="149"/>
      <c r="CH100" s="149"/>
      <c r="CI100" s="149"/>
      <c r="CJ100" s="149"/>
      <c r="CK100" s="149"/>
      <c r="CL100" s="149"/>
      <c r="CM100" s="150"/>
      <c r="CN100" s="6" t="b">
        <f t="shared" si="13"/>
        <v>0</v>
      </c>
      <c r="CO100" s="29" t="str">
        <f t="shared" ca="1" si="12"/>
        <v/>
      </c>
      <c r="CP100" s="39">
        <f>IF(COUNTIF($B$13:B100,B100)=1,1,0)</f>
        <v>0</v>
      </c>
      <c r="CQ100" s="39">
        <f>SUM($CP$13:CP100)</f>
        <v>0</v>
      </c>
      <c r="CR100" s="29"/>
      <c r="CS100" s="29"/>
    </row>
    <row r="101" spans="1:97" x14ac:dyDescent="0.2">
      <c r="A101" s="95" t="str">
        <f t="shared" si="14"/>
        <v/>
      </c>
      <c r="B101" s="276"/>
      <c r="C101" s="277"/>
      <c r="D101" s="276"/>
      <c r="E101" s="277"/>
      <c r="F101" s="299"/>
      <c r="G101" s="300"/>
      <c r="H101" s="301"/>
      <c r="I101" s="109"/>
      <c r="J101" s="124"/>
      <c r="K101" s="109"/>
      <c r="L101" s="128"/>
      <c r="M101" s="125"/>
      <c r="N101" s="109"/>
      <c r="O101" s="256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  <c r="Z101" s="254"/>
      <c r="AA101" s="254"/>
      <c r="AB101" s="254"/>
      <c r="AC101" s="254"/>
      <c r="AD101" s="254"/>
      <c r="AE101" s="254"/>
      <c r="AF101" s="254"/>
      <c r="AG101" s="254"/>
      <c r="AH101" s="254"/>
      <c r="AI101" s="254"/>
      <c r="AJ101" s="254"/>
      <c r="AK101" s="254"/>
      <c r="AL101" s="254"/>
      <c r="AM101" s="254"/>
      <c r="AN101" s="254"/>
      <c r="AO101" s="254"/>
      <c r="AP101" s="254"/>
      <c r="AQ101" s="254"/>
      <c r="AR101" s="254"/>
      <c r="AS101" s="254"/>
      <c r="AT101" s="254"/>
      <c r="AU101" s="254"/>
      <c r="AV101" s="254"/>
      <c r="AW101" s="254"/>
      <c r="AX101" s="254"/>
      <c r="AY101" s="254"/>
      <c r="AZ101" s="254"/>
      <c r="BA101" s="254"/>
      <c r="BB101" s="254"/>
      <c r="BC101" s="254"/>
      <c r="BD101" s="254"/>
      <c r="BE101" s="254"/>
      <c r="BF101" s="254"/>
      <c r="BG101" s="254"/>
      <c r="BH101" s="254"/>
      <c r="BI101" s="254"/>
      <c r="BJ101" s="254"/>
      <c r="BK101" s="254"/>
      <c r="BL101" s="254"/>
      <c r="BM101" s="254"/>
      <c r="BN101" s="254"/>
      <c r="BO101" s="254"/>
      <c r="BP101" s="254"/>
      <c r="BQ101" s="254"/>
      <c r="BR101" s="254"/>
      <c r="BS101" s="254"/>
      <c r="BT101" s="254"/>
      <c r="BU101" s="254"/>
      <c r="BV101" s="255"/>
      <c r="BW101" s="126"/>
      <c r="BX101" s="127"/>
      <c r="BY101" s="24" t="s">
        <v>22</v>
      </c>
      <c r="BZ101" s="127"/>
      <c r="CA101" s="158"/>
      <c r="CB101" s="148"/>
      <c r="CC101" s="149"/>
      <c r="CD101" s="149"/>
      <c r="CE101" s="149"/>
      <c r="CF101" s="149"/>
      <c r="CG101" s="149"/>
      <c r="CH101" s="149"/>
      <c r="CI101" s="149"/>
      <c r="CJ101" s="149"/>
      <c r="CK101" s="149"/>
      <c r="CL101" s="149"/>
      <c r="CM101" s="150"/>
      <c r="CN101" s="6" t="b">
        <f t="shared" si="13"/>
        <v>0</v>
      </c>
      <c r="CO101" s="29" t="str">
        <f t="shared" ca="1" si="12"/>
        <v/>
      </c>
      <c r="CP101" s="39">
        <f>IF(COUNTIF($B$13:B101,B101)=1,1,0)</f>
        <v>0</v>
      </c>
      <c r="CQ101" s="39">
        <f>SUM($CP$13:CP101)</f>
        <v>0</v>
      </c>
      <c r="CR101" s="29"/>
      <c r="CS101" s="29"/>
    </row>
    <row r="102" spans="1:97" x14ac:dyDescent="0.2">
      <c r="A102" s="95" t="str">
        <f t="shared" si="14"/>
        <v/>
      </c>
      <c r="B102" s="276"/>
      <c r="C102" s="277"/>
      <c r="D102" s="276"/>
      <c r="E102" s="277"/>
      <c r="F102" s="299"/>
      <c r="G102" s="300"/>
      <c r="H102" s="301"/>
      <c r="I102" s="109"/>
      <c r="J102" s="124"/>
      <c r="K102" s="109"/>
      <c r="L102" s="128"/>
      <c r="M102" s="125"/>
      <c r="N102" s="109"/>
      <c r="O102" s="256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  <c r="Z102" s="254"/>
      <c r="AA102" s="254"/>
      <c r="AB102" s="254"/>
      <c r="AC102" s="254"/>
      <c r="AD102" s="254"/>
      <c r="AE102" s="254"/>
      <c r="AF102" s="254"/>
      <c r="AG102" s="254"/>
      <c r="AH102" s="254"/>
      <c r="AI102" s="254"/>
      <c r="AJ102" s="254"/>
      <c r="AK102" s="254"/>
      <c r="AL102" s="254"/>
      <c r="AM102" s="254"/>
      <c r="AN102" s="254"/>
      <c r="AO102" s="254"/>
      <c r="AP102" s="254"/>
      <c r="AQ102" s="254"/>
      <c r="AR102" s="254"/>
      <c r="AS102" s="254"/>
      <c r="AT102" s="254"/>
      <c r="AU102" s="254"/>
      <c r="AV102" s="254"/>
      <c r="AW102" s="254"/>
      <c r="AX102" s="254"/>
      <c r="AY102" s="254"/>
      <c r="AZ102" s="254"/>
      <c r="BA102" s="254"/>
      <c r="BB102" s="254"/>
      <c r="BC102" s="254"/>
      <c r="BD102" s="254"/>
      <c r="BE102" s="254"/>
      <c r="BF102" s="254"/>
      <c r="BG102" s="254"/>
      <c r="BH102" s="254"/>
      <c r="BI102" s="254"/>
      <c r="BJ102" s="254"/>
      <c r="BK102" s="254"/>
      <c r="BL102" s="254"/>
      <c r="BM102" s="254"/>
      <c r="BN102" s="254"/>
      <c r="BO102" s="254"/>
      <c r="BP102" s="254"/>
      <c r="BQ102" s="254"/>
      <c r="BR102" s="254"/>
      <c r="BS102" s="254"/>
      <c r="BT102" s="254"/>
      <c r="BU102" s="254"/>
      <c r="BV102" s="255"/>
      <c r="BW102" s="126"/>
      <c r="BX102" s="127"/>
      <c r="BY102" s="24" t="s">
        <v>22</v>
      </c>
      <c r="BZ102" s="127"/>
      <c r="CA102" s="158"/>
      <c r="CB102" s="148"/>
      <c r="CC102" s="149"/>
      <c r="CD102" s="149"/>
      <c r="CE102" s="149"/>
      <c r="CF102" s="149"/>
      <c r="CG102" s="149"/>
      <c r="CH102" s="149"/>
      <c r="CI102" s="149"/>
      <c r="CJ102" s="149"/>
      <c r="CK102" s="149"/>
      <c r="CL102" s="149"/>
      <c r="CM102" s="150"/>
      <c r="CN102" s="6" t="b">
        <f t="shared" si="13"/>
        <v>0</v>
      </c>
      <c r="CO102" s="29" t="str">
        <f t="shared" ca="1" si="12"/>
        <v/>
      </c>
      <c r="CP102" s="39">
        <f>IF(COUNTIF($B$13:B102,B102)=1,1,0)</f>
        <v>0</v>
      </c>
      <c r="CQ102" s="39">
        <f>SUM($CP$13:CP102)</f>
        <v>0</v>
      </c>
      <c r="CR102" s="29"/>
      <c r="CS102" s="29"/>
    </row>
    <row r="103" spans="1:97" x14ac:dyDescent="0.2">
      <c r="A103" s="95" t="str">
        <f t="shared" si="14"/>
        <v/>
      </c>
      <c r="B103" s="276"/>
      <c r="C103" s="277"/>
      <c r="D103" s="276"/>
      <c r="E103" s="277"/>
      <c r="F103" s="299"/>
      <c r="G103" s="300"/>
      <c r="H103" s="301"/>
      <c r="I103" s="109"/>
      <c r="J103" s="124"/>
      <c r="K103" s="109"/>
      <c r="L103" s="128"/>
      <c r="M103" s="125"/>
      <c r="N103" s="109"/>
      <c r="O103" s="256"/>
      <c r="P103" s="254"/>
      <c r="Q103" s="254"/>
      <c r="R103" s="254"/>
      <c r="S103" s="254"/>
      <c r="T103" s="254"/>
      <c r="U103" s="254"/>
      <c r="V103" s="254"/>
      <c r="W103" s="254"/>
      <c r="X103" s="254"/>
      <c r="Y103" s="254"/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  <c r="AL103" s="254"/>
      <c r="AM103" s="254"/>
      <c r="AN103" s="254"/>
      <c r="AO103" s="254"/>
      <c r="AP103" s="254"/>
      <c r="AQ103" s="254"/>
      <c r="AR103" s="254"/>
      <c r="AS103" s="254"/>
      <c r="AT103" s="254"/>
      <c r="AU103" s="254"/>
      <c r="AV103" s="254"/>
      <c r="AW103" s="254"/>
      <c r="AX103" s="254"/>
      <c r="AY103" s="254"/>
      <c r="AZ103" s="254"/>
      <c r="BA103" s="254"/>
      <c r="BB103" s="254"/>
      <c r="BC103" s="254"/>
      <c r="BD103" s="254"/>
      <c r="BE103" s="254"/>
      <c r="BF103" s="254"/>
      <c r="BG103" s="254"/>
      <c r="BH103" s="254"/>
      <c r="BI103" s="254"/>
      <c r="BJ103" s="254"/>
      <c r="BK103" s="254"/>
      <c r="BL103" s="254"/>
      <c r="BM103" s="254"/>
      <c r="BN103" s="254"/>
      <c r="BO103" s="254"/>
      <c r="BP103" s="254"/>
      <c r="BQ103" s="254"/>
      <c r="BR103" s="254"/>
      <c r="BS103" s="254"/>
      <c r="BT103" s="254"/>
      <c r="BU103" s="254"/>
      <c r="BV103" s="255"/>
      <c r="BW103" s="126"/>
      <c r="BX103" s="127"/>
      <c r="BY103" s="24" t="s">
        <v>22</v>
      </c>
      <c r="BZ103" s="127"/>
      <c r="CA103" s="158"/>
      <c r="CB103" s="148"/>
      <c r="CC103" s="149"/>
      <c r="CD103" s="149"/>
      <c r="CE103" s="149"/>
      <c r="CF103" s="149"/>
      <c r="CG103" s="149"/>
      <c r="CH103" s="149"/>
      <c r="CI103" s="149"/>
      <c r="CJ103" s="149"/>
      <c r="CK103" s="149"/>
      <c r="CL103" s="149"/>
      <c r="CM103" s="150"/>
      <c r="CN103" s="6" t="b">
        <f t="shared" si="13"/>
        <v>0</v>
      </c>
      <c r="CO103" s="29" t="str">
        <f t="shared" ca="1" si="12"/>
        <v/>
      </c>
      <c r="CP103" s="39">
        <f>IF(COUNTIF($B$13:B103,B103)=1,1,0)</f>
        <v>0</v>
      </c>
      <c r="CQ103" s="39">
        <f>SUM($CP$13:CP103)</f>
        <v>0</v>
      </c>
      <c r="CR103" s="29"/>
      <c r="CS103" s="29"/>
    </row>
    <row r="104" spans="1:97" x14ac:dyDescent="0.2">
      <c r="A104" s="95" t="str">
        <f t="shared" si="14"/>
        <v/>
      </c>
      <c r="B104" s="276"/>
      <c r="C104" s="277"/>
      <c r="D104" s="276"/>
      <c r="E104" s="277"/>
      <c r="F104" s="299"/>
      <c r="G104" s="300"/>
      <c r="H104" s="301"/>
      <c r="I104" s="109"/>
      <c r="J104" s="124"/>
      <c r="K104" s="109"/>
      <c r="L104" s="128"/>
      <c r="M104" s="125"/>
      <c r="N104" s="109"/>
      <c r="O104" s="256"/>
      <c r="P104" s="254"/>
      <c r="Q104" s="254"/>
      <c r="R104" s="254"/>
      <c r="S104" s="254"/>
      <c r="T104" s="254"/>
      <c r="U104" s="254"/>
      <c r="V104" s="254"/>
      <c r="W104" s="254"/>
      <c r="X104" s="254"/>
      <c r="Y104" s="254"/>
      <c r="Z104" s="254"/>
      <c r="AA104" s="254"/>
      <c r="AB104" s="254"/>
      <c r="AC104" s="254"/>
      <c r="AD104" s="254"/>
      <c r="AE104" s="254"/>
      <c r="AF104" s="254"/>
      <c r="AG104" s="254"/>
      <c r="AH104" s="254"/>
      <c r="AI104" s="254"/>
      <c r="AJ104" s="254"/>
      <c r="AK104" s="254"/>
      <c r="AL104" s="254"/>
      <c r="AM104" s="254"/>
      <c r="AN104" s="254"/>
      <c r="AO104" s="254"/>
      <c r="AP104" s="254"/>
      <c r="AQ104" s="254"/>
      <c r="AR104" s="254"/>
      <c r="AS104" s="254"/>
      <c r="AT104" s="254"/>
      <c r="AU104" s="254"/>
      <c r="AV104" s="254"/>
      <c r="AW104" s="254"/>
      <c r="AX104" s="254"/>
      <c r="AY104" s="254"/>
      <c r="AZ104" s="254"/>
      <c r="BA104" s="254"/>
      <c r="BB104" s="254"/>
      <c r="BC104" s="254"/>
      <c r="BD104" s="254"/>
      <c r="BE104" s="254"/>
      <c r="BF104" s="254"/>
      <c r="BG104" s="254"/>
      <c r="BH104" s="254"/>
      <c r="BI104" s="254"/>
      <c r="BJ104" s="254"/>
      <c r="BK104" s="254"/>
      <c r="BL104" s="254"/>
      <c r="BM104" s="254"/>
      <c r="BN104" s="254"/>
      <c r="BO104" s="254"/>
      <c r="BP104" s="254"/>
      <c r="BQ104" s="254"/>
      <c r="BR104" s="254"/>
      <c r="BS104" s="254"/>
      <c r="BT104" s="254"/>
      <c r="BU104" s="254"/>
      <c r="BV104" s="255"/>
      <c r="BW104" s="126"/>
      <c r="BX104" s="127"/>
      <c r="BY104" s="24" t="s">
        <v>22</v>
      </c>
      <c r="BZ104" s="127"/>
      <c r="CA104" s="158"/>
      <c r="CB104" s="148"/>
      <c r="CC104" s="149"/>
      <c r="CD104" s="149"/>
      <c r="CE104" s="149"/>
      <c r="CF104" s="149"/>
      <c r="CG104" s="149"/>
      <c r="CH104" s="149"/>
      <c r="CI104" s="149"/>
      <c r="CJ104" s="149"/>
      <c r="CK104" s="149"/>
      <c r="CL104" s="149"/>
      <c r="CM104" s="150"/>
      <c r="CN104" s="6" t="b">
        <f t="shared" si="13"/>
        <v>0</v>
      </c>
      <c r="CO104" s="29" t="str">
        <f t="shared" ca="1" si="12"/>
        <v/>
      </c>
      <c r="CP104" s="39">
        <f>IF(COUNTIF($B$13:B104,B104)=1,1,0)</f>
        <v>0</v>
      </c>
      <c r="CQ104" s="39">
        <f>SUM($CP$13:CP104)</f>
        <v>0</v>
      </c>
      <c r="CR104" s="29"/>
      <c r="CS104" s="29"/>
    </row>
    <row r="105" spans="1:97" x14ac:dyDescent="0.2">
      <c r="A105" s="95" t="str">
        <f t="shared" si="14"/>
        <v/>
      </c>
      <c r="B105" s="276"/>
      <c r="C105" s="277"/>
      <c r="D105" s="276"/>
      <c r="E105" s="277"/>
      <c r="F105" s="299"/>
      <c r="G105" s="300"/>
      <c r="H105" s="301"/>
      <c r="I105" s="109"/>
      <c r="J105" s="124"/>
      <c r="K105" s="109"/>
      <c r="L105" s="128"/>
      <c r="M105" s="125"/>
      <c r="N105" s="109"/>
      <c r="O105" s="256"/>
      <c r="P105" s="254"/>
      <c r="Q105" s="254"/>
      <c r="R105" s="254"/>
      <c r="S105" s="254"/>
      <c r="T105" s="254"/>
      <c r="U105" s="254"/>
      <c r="V105" s="254"/>
      <c r="W105" s="254"/>
      <c r="X105" s="254"/>
      <c r="Y105" s="254"/>
      <c r="Z105" s="254"/>
      <c r="AA105" s="254"/>
      <c r="AB105" s="254"/>
      <c r="AC105" s="254"/>
      <c r="AD105" s="254"/>
      <c r="AE105" s="254"/>
      <c r="AF105" s="254"/>
      <c r="AG105" s="254"/>
      <c r="AH105" s="254"/>
      <c r="AI105" s="254"/>
      <c r="AJ105" s="254"/>
      <c r="AK105" s="254"/>
      <c r="AL105" s="254"/>
      <c r="AM105" s="254"/>
      <c r="AN105" s="254"/>
      <c r="AO105" s="254"/>
      <c r="AP105" s="254"/>
      <c r="AQ105" s="254"/>
      <c r="AR105" s="254"/>
      <c r="AS105" s="254"/>
      <c r="AT105" s="254"/>
      <c r="AU105" s="254"/>
      <c r="AV105" s="254"/>
      <c r="AW105" s="254"/>
      <c r="AX105" s="254"/>
      <c r="AY105" s="254"/>
      <c r="AZ105" s="254"/>
      <c r="BA105" s="254"/>
      <c r="BB105" s="254"/>
      <c r="BC105" s="254"/>
      <c r="BD105" s="254"/>
      <c r="BE105" s="254"/>
      <c r="BF105" s="254"/>
      <c r="BG105" s="254"/>
      <c r="BH105" s="254"/>
      <c r="BI105" s="254"/>
      <c r="BJ105" s="254"/>
      <c r="BK105" s="254"/>
      <c r="BL105" s="254"/>
      <c r="BM105" s="254"/>
      <c r="BN105" s="254"/>
      <c r="BO105" s="254"/>
      <c r="BP105" s="254"/>
      <c r="BQ105" s="254"/>
      <c r="BR105" s="254"/>
      <c r="BS105" s="254"/>
      <c r="BT105" s="254"/>
      <c r="BU105" s="254"/>
      <c r="BV105" s="255"/>
      <c r="BW105" s="126"/>
      <c r="BX105" s="127"/>
      <c r="BY105" s="24" t="s">
        <v>22</v>
      </c>
      <c r="BZ105" s="127"/>
      <c r="CA105" s="158"/>
      <c r="CB105" s="148"/>
      <c r="CC105" s="149"/>
      <c r="CD105" s="149"/>
      <c r="CE105" s="149"/>
      <c r="CF105" s="149"/>
      <c r="CG105" s="149"/>
      <c r="CH105" s="149"/>
      <c r="CI105" s="149"/>
      <c r="CJ105" s="149"/>
      <c r="CK105" s="149"/>
      <c r="CL105" s="149"/>
      <c r="CM105" s="150"/>
      <c r="CN105" s="6" t="b">
        <f t="shared" si="13"/>
        <v>0</v>
      </c>
      <c r="CO105" s="29" t="str">
        <f t="shared" ca="1" si="12"/>
        <v/>
      </c>
      <c r="CP105" s="39">
        <f>IF(COUNTIF($B$13:B105,B105)=1,1,0)</f>
        <v>0</v>
      </c>
      <c r="CQ105" s="39">
        <f>SUM($CP$13:CP105)</f>
        <v>0</v>
      </c>
      <c r="CR105" s="29"/>
      <c r="CS105" s="29"/>
    </row>
    <row r="106" spans="1:97" x14ac:dyDescent="0.2">
      <c r="A106" s="95" t="str">
        <f t="shared" si="14"/>
        <v/>
      </c>
      <c r="B106" s="276"/>
      <c r="C106" s="277"/>
      <c r="D106" s="276"/>
      <c r="E106" s="277"/>
      <c r="F106" s="299"/>
      <c r="G106" s="300"/>
      <c r="H106" s="301"/>
      <c r="I106" s="109"/>
      <c r="J106" s="124"/>
      <c r="K106" s="109"/>
      <c r="L106" s="128"/>
      <c r="M106" s="125"/>
      <c r="N106" s="109"/>
      <c r="O106" s="256"/>
      <c r="P106" s="254"/>
      <c r="Q106" s="254"/>
      <c r="R106" s="254"/>
      <c r="S106" s="254"/>
      <c r="T106" s="254"/>
      <c r="U106" s="254"/>
      <c r="V106" s="254"/>
      <c r="W106" s="254"/>
      <c r="X106" s="254"/>
      <c r="Y106" s="254"/>
      <c r="Z106" s="254"/>
      <c r="AA106" s="254"/>
      <c r="AB106" s="254"/>
      <c r="AC106" s="254"/>
      <c r="AD106" s="254"/>
      <c r="AE106" s="254"/>
      <c r="AF106" s="254"/>
      <c r="AG106" s="254"/>
      <c r="AH106" s="254"/>
      <c r="AI106" s="254"/>
      <c r="AJ106" s="254"/>
      <c r="AK106" s="254"/>
      <c r="AL106" s="254"/>
      <c r="AM106" s="254"/>
      <c r="AN106" s="254"/>
      <c r="AO106" s="254"/>
      <c r="AP106" s="254"/>
      <c r="AQ106" s="254"/>
      <c r="AR106" s="254"/>
      <c r="AS106" s="254"/>
      <c r="AT106" s="254"/>
      <c r="AU106" s="254"/>
      <c r="AV106" s="254"/>
      <c r="AW106" s="254"/>
      <c r="AX106" s="254"/>
      <c r="AY106" s="254"/>
      <c r="AZ106" s="254"/>
      <c r="BA106" s="254"/>
      <c r="BB106" s="254"/>
      <c r="BC106" s="254"/>
      <c r="BD106" s="254"/>
      <c r="BE106" s="254"/>
      <c r="BF106" s="254"/>
      <c r="BG106" s="254"/>
      <c r="BH106" s="254"/>
      <c r="BI106" s="254"/>
      <c r="BJ106" s="254"/>
      <c r="BK106" s="254"/>
      <c r="BL106" s="254"/>
      <c r="BM106" s="254"/>
      <c r="BN106" s="254"/>
      <c r="BO106" s="254"/>
      <c r="BP106" s="254"/>
      <c r="BQ106" s="254"/>
      <c r="BR106" s="254"/>
      <c r="BS106" s="254"/>
      <c r="BT106" s="254"/>
      <c r="BU106" s="254"/>
      <c r="BV106" s="255"/>
      <c r="BW106" s="126"/>
      <c r="BX106" s="127"/>
      <c r="BY106" s="24" t="s">
        <v>22</v>
      </c>
      <c r="BZ106" s="127"/>
      <c r="CA106" s="158"/>
      <c r="CB106" s="148"/>
      <c r="CC106" s="149"/>
      <c r="CD106" s="149"/>
      <c r="CE106" s="149"/>
      <c r="CF106" s="149"/>
      <c r="CG106" s="149"/>
      <c r="CH106" s="149"/>
      <c r="CI106" s="149"/>
      <c r="CJ106" s="149"/>
      <c r="CK106" s="149"/>
      <c r="CL106" s="149"/>
      <c r="CM106" s="150"/>
      <c r="CN106" s="6" t="b">
        <f t="shared" si="13"/>
        <v>0</v>
      </c>
      <c r="CO106" s="29" t="str">
        <f t="shared" ca="1" si="12"/>
        <v/>
      </c>
      <c r="CP106" s="39">
        <f>IF(COUNTIF($B$13:B106,B106)=1,1,0)</f>
        <v>0</v>
      </c>
      <c r="CQ106" s="39">
        <f>SUM($CP$13:CP106)</f>
        <v>0</v>
      </c>
      <c r="CR106" s="29"/>
      <c r="CS106" s="29"/>
    </row>
    <row r="107" spans="1:97" x14ac:dyDescent="0.2">
      <c r="A107" s="95" t="str">
        <f t="shared" si="14"/>
        <v/>
      </c>
      <c r="B107" s="276"/>
      <c r="C107" s="277"/>
      <c r="D107" s="129"/>
      <c r="E107" s="130"/>
      <c r="F107" s="299"/>
      <c r="G107" s="300"/>
      <c r="H107" s="301"/>
      <c r="I107" s="107"/>
      <c r="J107" s="131"/>
      <c r="K107" s="107"/>
      <c r="L107" s="120"/>
      <c r="M107" s="132"/>
      <c r="N107" s="107"/>
      <c r="O107" s="257"/>
      <c r="P107" s="258"/>
      <c r="Q107" s="258"/>
      <c r="R107" s="258"/>
      <c r="S107" s="258"/>
      <c r="T107" s="258"/>
      <c r="U107" s="258"/>
      <c r="V107" s="258"/>
      <c r="W107" s="258"/>
      <c r="X107" s="258"/>
      <c r="Y107" s="258"/>
      <c r="Z107" s="258"/>
      <c r="AA107" s="258"/>
      <c r="AB107" s="258"/>
      <c r="AC107" s="258"/>
      <c r="AD107" s="258"/>
      <c r="AE107" s="258"/>
      <c r="AF107" s="258"/>
      <c r="AG107" s="258"/>
      <c r="AH107" s="258"/>
      <c r="AI107" s="258"/>
      <c r="AJ107" s="258"/>
      <c r="AK107" s="258"/>
      <c r="AL107" s="258"/>
      <c r="AM107" s="258"/>
      <c r="AN107" s="258"/>
      <c r="AO107" s="258"/>
      <c r="AP107" s="258"/>
      <c r="AQ107" s="258"/>
      <c r="AR107" s="258"/>
      <c r="AS107" s="258"/>
      <c r="AT107" s="258"/>
      <c r="AU107" s="258"/>
      <c r="AV107" s="258"/>
      <c r="AW107" s="258"/>
      <c r="AX107" s="258"/>
      <c r="AY107" s="258"/>
      <c r="AZ107" s="258"/>
      <c r="BA107" s="258"/>
      <c r="BB107" s="258"/>
      <c r="BC107" s="258"/>
      <c r="BD107" s="258"/>
      <c r="BE107" s="258"/>
      <c r="BF107" s="258"/>
      <c r="BG107" s="258"/>
      <c r="BH107" s="258"/>
      <c r="BI107" s="258"/>
      <c r="BJ107" s="258"/>
      <c r="BK107" s="258"/>
      <c r="BL107" s="258"/>
      <c r="BM107" s="258"/>
      <c r="BN107" s="258"/>
      <c r="BO107" s="258"/>
      <c r="BP107" s="258"/>
      <c r="BQ107" s="258"/>
      <c r="BR107" s="258"/>
      <c r="BS107" s="258"/>
      <c r="BT107" s="258"/>
      <c r="BU107" s="258"/>
      <c r="BV107" s="259"/>
      <c r="BW107" s="133"/>
      <c r="BX107" s="134"/>
      <c r="BY107" s="24" t="s">
        <v>22</v>
      </c>
      <c r="BZ107" s="134"/>
      <c r="CA107" s="159"/>
      <c r="CB107" s="155"/>
      <c r="CC107" s="156"/>
      <c r="CD107" s="156"/>
      <c r="CE107" s="156"/>
      <c r="CF107" s="156"/>
      <c r="CG107" s="156"/>
      <c r="CH107" s="156"/>
      <c r="CI107" s="156"/>
      <c r="CJ107" s="156"/>
      <c r="CK107" s="156"/>
      <c r="CL107" s="156"/>
      <c r="CM107" s="157"/>
      <c r="CN107" s="6" t="b">
        <f t="shared" si="13"/>
        <v>0</v>
      </c>
      <c r="CO107" s="29" t="str">
        <f t="shared" ca="1" si="12"/>
        <v/>
      </c>
      <c r="CP107" s="39">
        <f>IF(COUNTIF($B$13:B107,B107)=1,1,0)</f>
        <v>0</v>
      </c>
      <c r="CQ107" s="39">
        <f>SUM($CP$13:CP107)</f>
        <v>0</v>
      </c>
      <c r="CR107" s="29"/>
      <c r="CS107" s="29"/>
    </row>
    <row r="108" spans="1:97" x14ac:dyDescent="0.2">
      <c r="A108" s="95" t="str">
        <f t="shared" si="14"/>
        <v/>
      </c>
      <c r="B108" s="276"/>
      <c r="C108" s="277"/>
      <c r="D108" s="129"/>
      <c r="E108" s="130"/>
      <c r="F108" s="299"/>
      <c r="G108" s="300"/>
      <c r="H108" s="301"/>
      <c r="I108" s="107"/>
      <c r="J108" s="131"/>
      <c r="K108" s="107"/>
      <c r="L108" s="120"/>
      <c r="M108" s="132"/>
      <c r="N108" s="107"/>
      <c r="O108" s="257"/>
      <c r="P108" s="258"/>
      <c r="Q108" s="258"/>
      <c r="R108" s="258"/>
      <c r="S108" s="258"/>
      <c r="T108" s="258"/>
      <c r="U108" s="258"/>
      <c r="V108" s="258"/>
      <c r="W108" s="258"/>
      <c r="X108" s="258"/>
      <c r="Y108" s="258"/>
      <c r="Z108" s="258"/>
      <c r="AA108" s="258"/>
      <c r="AB108" s="258"/>
      <c r="AC108" s="258"/>
      <c r="AD108" s="258"/>
      <c r="AE108" s="258"/>
      <c r="AF108" s="258"/>
      <c r="AG108" s="258"/>
      <c r="AH108" s="258"/>
      <c r="AI108" s="258"/>
      <c r="AJ108" s="258"/>
      <c r="AK108" s="258"/>
      <c r="AL108" s="258"/>
      <c r="AM108" s="258"/>
      <c r="AN108" s="258"/>
      <c r="AO108" s="258"/>
      <c r="AP108" s="258"/>
      <c r="AQ108" s="258"/>
      <c r="AR108" s="258"/>
      <c r="AS108" s="258"/>
      <c r="AT108" s="258"/>
      <c r="AU108" s="258"/>
      <c r="AV108" s="258"/>
      <c r="AW108" s="258"/>
      <c r="AX108" s="258"/>
      <c r="AY108" s="258"/>
      <c r="AZ108" s="258"/>
      <c r="BA108" s="258"/>
      <c r="BB108" s="258"/>
      <c r="BC108" s="258"/>
      <c r="BD108" s="258"/>
      <c r="BE108" s="258"/>
      <c r="BF108" s="258"/>
      <c r="BG108" s="258"/>
      <c r="BH108" s="258"/>
      <c r="BI108" s="258"/>
      <c r="BJ108" s="258"/>
      <c r="BK108" s="258"/>
      <c r="BL108" s="258"/>
      <c r="BM108" s="258"/>
      <c r="BN108" s="258"/>
      <c r="BO108" s="258"/>
      <c r="BP108" s="258"/>
      <c r="BQ108" s="258"/>
      <c r="BR108" s="258"/>
      <c r="BS108" s="258"/>
      <c r="BT108" s="258"/>
      <c r="BU108" s="258"/>
      <c r="BV108" s="259"/>
      <c r="BW108" s="133"/>
      <c r="BX108" s="134"/>
      <c r="BY108" s="24" t="s">
        <v>22</v>
      </c>
      <c r="BZ108" s="134"/>
      <c r="CA108" s="159"/>
      <c r="CB108" s="155"/>
      <c r="CC108" s="156"/>
      <c r="CD108" s="156"/>
      <c r="CE108" s="156"/>
      <c r="CF108" s="156"/>
      <c r="CG108" s="156"/>
      <c r="CH108" s="156"/>
      <c r="CI108" s="156"/>
      <c r="CJ108" s="156"/>
      <c r="CK108" s="156"/>
      <c r="CL108" s="156"/>
      <c r="CM108" s="157"/>
      <c r="CN108" s="6" t="b">
        <f t="shared" si="13"/>
        <v>0</v>
      </c>
      <c r="CO108" s="29" t="str">
        <f t="shared" ca="1" si="12"/>
        <v/>
      </c>
      <c r="CP108" s="39">
        <f>IF(COUNTIF($B$13:B108,B108)=1,1,0)</f>
        <v>0</v>
      </c>
      <c r="CQ108" s="39">
        <f>SUM($CP$13:CP108)</f>
        <v>0</v>
      </c>
      <c r="CR108" s="29"/>
      <c r="CS108" s="29"/>
    </row>
    <row r="109" spans="1:97" x14ac:dyDescent="0.2">
      <c r="A109" s="95" t="str">
        <f t="shared" si="14"/>
        <v/>
      </c>
      <c r="B109" s="276"/>
      <c r="C109" s="277"/>
      <c r="D109" s="129"/>
      <c r="E109" s="130"/>
      <c r="F109" s="299"/>
      <c r="G109" s="300"/>
      <c r="H109" s="301"/>
      <c r="I109" s="107"/>
      <c r="J109" s="131"/>
      <c r="K109" s="107"/>
      <c r="L109" s="120"/>
      <c r="M109" s="132"/>
      <c r="N109" s="107"/>
      <c r="O109" s="257"/>
      <c r="P109" s="258"/>
      <c r="Q109" s="258"/>
      <c r="R109" s="258"/>
      <c r="S109" s="258"/>
      <c r="T109" s="258"/>
      <c r="U109" s="258"/>
      <c r="V109" s="258"/>
      <c r="W109" s="258"/>
      <c r="X109" s="258"/>
      <c r="Y109" s="258"/>
      <c r="Z109" s="258"/>
      <c r="AA109" s="258"/>
      <c r="AB109" s="258"/>
      <c r="AC109" s="258"/>
      <c r="AD109" s="258"/>
      <c r="AE109" s="258"/>
      <c r="AF109" s="258"/>
      <c r="AG109" s="258"/>
      <c r="AH109" s="258"/>
      <c r="AI109" s="258"/>
      <c r="AJ109" s="258"/>
      <c r="AK109" s="258"/>
      <c r="AL109" s="258"/>
      <c r="AM109" s="258"/>
      <c r="AN109" s="258"/>
      <c r="AO109" s="258"/>
      <c r="AP109" s="258"/>
      <c r="AQ109" s="258"/>
      <c r="AR109" s="258"/>
      <c r="AS109" s="258"/>
      <c r="AT109" s="258"/>
      <c r="AU109" s="258"/>
      <c r="AV109" s="258"/>
      <c r="AW109" s="258"/>
      <c r="AX109" s="258"/>
      <c r="AY109" s="258"/>
      <c r="AZ109" s="258"/>
      <c r="BA109" s="258"/>
      <c r="BB109" s="258"/>
      <c r="BC109" s="258"/>
      <c r="BD109" s="258"/>
      <c r="BE109" s="258"/>
      <c r="BF109" s="258"/>
      <c r="BG109" s="258"/>
      <c r="BH109" s="258"/>
      <c r="BI109" s="258"/>
      <c r="BJ109" s="258"/>
      <c r="BK109" s="258"/>
      <c r="BL109" s="258"/>
      <c r="BM109" s="258"/>
      <c r="BN109" s="258"/>
      <c r="BO109" s="258"/>
      <c r="BP109" s="258"/>
      <c r="BQ109" s="258"/>
      <c r="BR109" s="258"/>
      <c r="BS109" s="258"/>
      <c r="BT109" s="258"/>
      <c r="BU109" s="258"/>
      <c r="BV109" s="259"/>
      <c r="BW109" s="133"/>
      <c r="BX109" s="134"/>
      <c r="BY109" s="24" t="s">
        <v>22</v>
      </c>
      <c r="BZ109" s="134"/>
      <c r="CA109" s="159"/>
      <c r="CB109" s="155"/>
      <c r="CC109" s="156"/>
      <c r="CD109" s="156"/>
      <c r="CE109" s="156"/>
      <c r="CF109" s="156"/>
      <c r="CG109" s="156"/>
      <c r="CH109" s="156"/>
      <c r="CI109" s="156"/>
      <c r="CJ109" s="156"/>
      <c r="CK109" s="156"/>
      <c r="CL109" s="156"/>
      <c r="CM109" s="157"/>
      <c r="CN109" s="6" t="b">
        <f t="shared" si="13"/>
        <v>0</v>
      </c>
      <c r="CO109" s="29" t="str">
        <f t="shared" ca="1" si="12"/>
        <v/>
      </c>
      <c r="CP109" s="39">
        <f>IF(COUNTIF($B$13:B109,B109)=1,1,0)</f>
        <v>0</v>
      </c>
      <c r="CQ109" s="39">
        <f>SUM($CP$13:CP109)</f>
        <v>0</v>
      </c>
      <c r="CR109" s="29"/>
      <c r="CS109" s="29"/>
    </row>
    <row r="110" spans="1:97" x14ac:dyDescent="0.2">
      <c r="A110" s="95" t="str">
        <f t="shared" si="14"/>
        <v/>
      </c>
      <c r="B110" s="276"/>
      <c r="C110" s="277"/>
      <c r="D110" s="129"/>
      <c r="E110" s="130"/>
      <c r="F110" s="299"/>
      <c r="G110" s="300"/>
      <c r="H110" s="301"/>
      <c r="I110" s="107"/>
      <c r="J110" s="131"/>
      <c r="K110" s="107"/>
      <c r="L110" s="120"/>
      <c r="M110" s="132"/>
      <c r="N110" s="107"/>
      <c r="O110" s="257"/>
      <c r="P110" s="258"/>
      <c r="Q110" s="258"/>
      <c r="R110" s="258"/>
      <c r="S110" s="258"/>
      <c r="T110" s="258"/>
      <c r="U110" s="258"/>
      <c r="V110" s="258"/>
      <c r="W110" s="258"/>
      <c r="X110" s="258"/>
      <c r="Y110" s="258"/>
      <c r="Z110" s="258"/>
      <c r="AA110" s="258"/>
      <c r="AB110" s="258"/>
      <c r="AC110" s="258"/>
      <c r="AD110" s="258"/>
      <c r="AE110" s="258"/>
      <c r="AF110" s="258"/>
      <c r="AG110" s="258"/>
      <c r="AH110" s="258"/>
      <c r="AI110" s="258"/>
      <c r="AJ110" s="258"/>
      <c r="AK110" s="258"/>
      <c r="AL110" s="258"/>
      <c r="AM110" s="258"/>
      <c r="AN110" s="258"/>
      <c r="AO110" s="258"/>
      <c r="AP110" s="258"/>
      <c r="AQ110" s="258"/>
      <c r="AR110" s="258"/>
      <c r="AS110" s="258"/>
      <c r="AT110" s="258"/>
      <c r="AU110" s="258"/>
      <c r="AV110" s="258"/>
      <c r="AW110" s="258"/>
      <c r="AX110" s="258"/>
      <c r="AY110" s="258"/>
      <c r="AZ110" s="258"/>
      <c r="BA110" s="258"/>
      <c r="BB110" s="258"/>
      <c r="BC110" s="258"/>
      <c r="BD110" s="258"/>
      <c r="BE110" s="258"/>
      <c r="BF110" s="258"/>
      <c r="BG110" s="258"/>
      <c r="BH110" s="258"/>
      <c r="BI110" s="258"/>
      <c r="BJ110" s="258"/>
      <c r="BK110" s="258"/>
      <c r="BL110" s="258"/>
      <c r="BM110" s="258"/>
      <c r="BN110" s="258"/>
      <c r="BO110" s="258"/>
      <c r="BP110" s="258"/>
      <c r="BQ110" s="258"/>
      <c r="BR110" s="258"/>
      <c r="BS110" s="258"/>
      <c r="BT110" s="258"/>
      <c r="BU110" s="258"/>
      <c r="BV110" s="259"/>
      <c r="BW110" s="133"/>
      <c r="BX110" s="134"/>
      <c r="BY110" s="24" t="s">
        <v>22</v>
      </c>
      <c r="BZ110" s="134"/>
      <c r="CA110" s="159"/>
      <c r="CB110" s="155"/>
      <c r="CC110" s="156"/>
      <c r="CD110" s="156"/>
      <c r="CE110" s="156"/>
      <c r="CF110" s="156"/>
      <c r="CG110" s="156"/>
      <c r="CH110" s="156"/>
      <c r="CI110" s="156"/>
      <c r="CJ110" s="156"/>
      <c r="CK110" s="156"/>
      <c r="CL110" s="156"/>
      <c r="CM110" s="157"/>
      <c r="CN110" s="6" t="b">
        <f t="shared" si="13"/>
        <v>0</v>
      </c>
      <c r="CO110" s="29" t="str">
        <f t="shared" ca="1" si="12"/>
        <v/>
      </c>
      <c r="CP110" s="39">
        <f>IF(COUNTIF($B$13:B110,B110)=1,1,0)</f>
        <v>0</v>
      </c>
      <c r="CQ110" s="39">
        <f>SUM($CP$13:CP110)</f>
        <v>0</v>
      </c>
      <c r="CR110" s="29"/>
      <c r="CS110" s="29"/>
    </row>
    <row r="111" spans="1:97" x14ac:dyDescent="0.2">
      <c r="A111" s="95" t="str">
        <f t="shared" si="14"/>
        <v/>
      </c>
      <c r="B111" s="276"/>
      <c r="C111" s="277"/>
      <c r="D111" s="129"/>
      <c r="E111" s="130"/>
      <c r="F111" s="299"/>
      <c r="G111" s="300"/>
      <c r="H111" s="301"/>
      <c r="I111" s="107"/>
      <c r="J111" s="131"/>
      <c r="K111" s="107"/>
      <c r="L111" s="120"/>
      <c r="M111" s="132"/>
      <c r="N111" s="107"/>
      <c r="O111" s="257"/>
      <c r="P111" s="258"/>
      <c r="Q111" s="258"/>
      <c r="R111" s="258"/>
      <c r="S111" s="258"/>
      <c r="T111" s="258"/>
      <c r="U111" s="258"/>
      <c r="V111" s="258"/>
      <c r="W111" s="258"/>
      <c r="X111" s="258"/>
      <c r="Y111" s="258"/>
      <c r="Z111" s="258"/>
      <c r="AA111" s="258"/>
      <c r="AB111" s="258"/>
      <c r="AC111" s="258"/>
      <c r="AD111" s="258"/>
      <c r="AE111" s="258"/>
      <c r="AF111" s="258"/>
      <c r="AG111" s="258"/>
      <c r="AH111" s="258"/>
      <c r="AI111" s="258"/>
      <c r="AJ111" s="258"/>
      <c r="AK111" s="258"/>
      <c r="AL111" s="258"/>
      <c r="AM111" s="258"/>
      <c r="AN111" s="258"/>
      <c r="AO111" s="258"/>
      <c r="AP111" s="258"/>
      <c r="AQ111" s="258"/>
      <c r="AR111" s="258"/>
      <c r="AS111" s="258"/>
      <c r="AT111" s="258"/>
      <c r="AU111" s="258"/>
      <c r="AV111" s="258"/>
      <c r="AW111" s="258"/>
      <c r="AX111" s="258"/>
      <c r="AY111" s="258"/>
      <c r="AZ111" s="258"/>
      <c r="BA111" s="258"/>
      <c r="BB111" s="258"/>
      <c r="BC111" s="258"/>
      <c r="BD111" s="258"/>
      <c r="BE111" s="258"/>
      <c r="BF111" s="258"/>
      <c r="BG111" s="258"/>
      <c r="BH111" s="258"/>
      <c r="BI111" s="258"/>
      <c r="BJ111" s="258"/>
      <c r="BK111" s="258"/>
      <c r="BL111" s="258"/>
      <c r="BM111" s="258"/>
      <c r="BN111" s="258"/>
      <c r="BO111" s="258"/>
      <c r="BP111" s="258"/>
      <c r="BQ111" s="258"/>
      <c r="BR111" s="258"/>
      <c r="BS111" s="258"/>
      <c r="BT111" s="258"/>
      <c r="BU111" s="258"/>
      <c r="BV111" s="259"/>
      <c r="BW111" s="133"/>
      <c r="BX111" s="134"/>
      <c r="BY111" s="24" t="s">
        <v>22</v>
      </c>
      <c r="BZ111" s="134"/>
      <c r="CA111" s="159"/>
      <c r="CB111" s="155"/>
      <c r="CC111" s="156"/>
      <c r="CD111" s="156"/>
      <c r="CE111" s="156"/>
      <c r="CF111" s="156"/>
      <c r="CG111" s="156"/>
      <c r="CH111" s="156"/>
      <c r="CI111" s="156"/>
      <c r="CJ111" s="156"/>
      <c r="CK111" s="156"/>
      <c r="CL111" s="156"/>
      <c r="CM111" s="157"/>
      <c r="CN111" s="6" t="b">
        <f t="shared" si="13"/>
        <v>0</v>
      </c>
      <c r="CO111" s="29" t="str">
        <f t="shared" ca="1" si="12"/>
        <v/>
      </c>
      <c r="CP111" s="39">
        <f>IF(COUNTIF($B$13:B111,B111)=1,1,0)</f>
        <v>0</v>
      </c>
      <c r="CQ111" s="39">
        <f>SUM($CP$13:CP111)</f>
        <v>0</v>
      </c>
      <c r="CR111" s="29"/>
      <c r="CS111" s="29"/>
    </row>
    <row r="112" spans="1:97" ht="13.5" thickBot="1" x14ac:dyDescent="0.25">
      <c r="A112" s="96" t="str">
        <f t="shared" si="14"/>
        <v/>
      </c>
      <c r="B112" s="271"/>
      <c r="C112" s="272"/>
      <c r="D112" s="271"/>
      <c r="E112" s="272"/>
      <c r="F112" s="305"/>
      <c r="G112" s="306"/>
      <c r="H112" s="307"/>
      <c r="I112" s="135"/>
      <c r="J112" s="136"/>
      <c r="K112" s="135"/>
      <c r="L112" s="137"/>
      <c r="M112" s="138"/>
      <c r="N112" s="135"/>
      <c r="O112" s="260"/>
      <c r="P112" s="261"/>
      <c r="Q112" s="261"/>
      <c r="R112" s="261"/>
      <c r="S112" s="261"/>
      <c r="T112" s="261"/>
      <c r="U112" s="261"/>
      <c r="V112" s="261"/>
      <c r="W112" s="261"/>
      <c r="X112" s="261"/>
      <c r="Y112" s="261"/>
      <c r="Z112" s="261"/>
      <c r="AA112" s="261"/>
      <c r="AB112" s="261"/>
      <c r="AC112" s="261"/>
      <c r="AD112" s="261"/>
      <c r="AE112" s="261"/>
      <c r="AF112" s="261"/>
      <c r="AG112" s="261"/>
      <c r="AH112" s="261"/>
      <c r="AI112" s="261"/>
      <c r="AJ112" s="261"/>
      <c r="AK112" s="261"/>
      <c r="AL112" s="261"/>
      <c r="AM112" s="261"/>
      <c r="AN112" s="261"/>
      <c r="AO112" s="261"/>
      <c r="AP112" s="261"/>
      <c r="AQ112" s="261"/>
      <c r="AR112" s="261"/>
      <c r="AS112" s="261"/>
      <c r="AT112" s="261"/>
      <c r="AU112" s="261"/>
      <c r="AV112" s="261"/>
      <c r="AW112" s="261"/>
      <c r="AX112" s="261"/>
      <c r="AY112" s="261"/>
      <c r="AZ112" s="261"/>
      <c r="BA112" s="261"/>
      <c r="BB112" s="261"/>
      <c r="BC112" s="261"/>
      <c r="BD112" s="261"/>
      <c r="BE112" s="261"/>
      <c r="BF112" s="261"/>
      <c r="BG112" s="261"/>
      <c r="BH112" s="261"/>
      <c r="BI112" s="261"/>
      <c r="BJ112" s="261"/>
      <c r="BK112" s="261"/>
      <c r="BL112" s="261"/>
      <c r="BM112" s="261"/>
      <c r="BN112" s="261"/>
      <c r="BO112" s="261"/>
      <c r="BP112" s="261"/>
      <c r="BQ112" s="261"/>
      <c r="BR112" s="261"/>
      <c r="BS112" s="261"/>
      <c r="BT112" s="261"/>
      <c r="BU112" s="261"/>
      <c r="BV112" s="262"/>
      <c r="BW112" s="139"/>
      <c r="BX112" s="140"/>
      <c r="BY112" s="13" t="s">
        <v>22</v>
      </c>
      <c r="BZ112" s="140"/>
      <c r="CA112" s="160"/>
      <c r="CB112" s="161"/>
      <c r="CC112" s="162"/>
      <c r="CD112" s="162"/>
      <c r="CE112" s="162"/>
      <c r="CF112" s="162"/>
      <c r="CG112" s="162"/>
      <c r="CH112" s="162"/>
      <c r="CI112" s="162"/>
      <c r="CJ112" s="162"/>
      <c r="CK112" s="162"/>
      <c r="CL112" s="162"/>
      <c r="CM112" s="163"/>
      <c r="CN112" s="6" t="b">
        <f t="shared" si="13"/>
        <v>0</v>
      </c>
      <c r="CO112" s="29" t="str">
        <f t="shared" ca="1" si="12"/>
        <v/>
      </c>
      <c r="CP112" s="39">
        <f>IF(COUNTIF($B$13:B112,B112)=1,1,0)</f>
        <v>0</v>
      </c>
      <c r="CQ112" s="39">
        <f>SUM($CP$13:CP112)</f>
        <v>0</v>
      </c>
      <c r="CR112" s="29"/>
      <c r="CS112" s="29"/>
    </row>
  </sheetData>
  <mergeCells count="322">
    <mergeCell ref="F42:H42"/>
    <mergeCell ref="F27:H27"/>
    <mergeCell ref="F28:H28"/>
    <mergeCell ref="F29:H29"/>
    <mergeCell ref="F30:H30"/>
    <mergeCell ref="F31:H31"/>
    <mergeCell ref="F67:H67"/>
    <mergeCell ref="F68:H68"/>
    <mergeCell ref="F69:H69"/>
    <mergeCell ref="F32:H32"/>
    <mergeCell ref="F33:H33"/>
    <mergeCell ref="F34:H34"/>
    <mergeCell ref="F61:H61"/>
    <mergeCell ref="F62:H62"/>
    <mergeCell ref="F63:H63"/>
    <mergeCell ref="F64:H64"/>
    <mergeCell ref="F65:H65"/>
    <mergeCell ref="F66:H66"/>
    <mergeCell ref="F35:H35"/>
    <mergeCell ref="F36:H36"/>
    <mergeCell ref="F37:H37"/>
    <mergeCell ref="F38:H38"/>
    <mergeCell ref="F39:H39"/>
    <mergeCell ref="F40:H40"/>
    <mergeCell ref="F41:H41"/>
    <mergeCell ref="CP12:CQ12"/>
    <mergeCell ref="C2:G2"/>
    <mergeCell ref="C3:G3"/>
    <mergeCell ref="D5:G5"/>
    <mergeCell ref="F10:H12"/>
    <mergeCell ref="F13:H13"/>
    <mergeCell ref="F14:H14"/>
    <mergeCell ref="F15:H15"/>
    <mergeCell ref="F16:H16"/>
    <mergeCell ref="CF3:CK3"/>
    <mergeCell ref="CL3:CM3"/>
    <mergeCell ref="CB10:CM12"/>
    <mergeCell ref="CA10:CA12"/>
    <mergeCell ref="CB3:CE3"/>
    <mergeCell ref="N10:N12"/>
    <mergeCell ref="M10:M12"/>
    <mergeCell ref="B13:C13"/>
    <mergeCell ref="B14:C14"/>
    <mergeCell ref="B15:C15"/>
    <mergeCell ref="B16:C16"/>
    <mergeCell ref="K10:L10"/>
    <mergeCell ref="L11:L12"/>
    <mergeCell ref="BX10:BZ12"/>
    <mergeCell ref="BW10:BW12"/>
    <mergeCell ref="D103:E103"/>
    <mergeCell ref="D104:E104"/>
    <mergeCell ref="D101:E101"/>
    <mergeCell ref="D102:E102"/>
    <mergeCell ref="F101:H101"/>
    <mergeCell ref="F102:H102"/>
    <mergeCell ref="F103:H103"/>
    <mergeCell ref="F104:H104"/>
    <mergeCell ref="D96:E96"/>
    <mergeCell ref="D93:E93"/>
    <mergeCell ref="D94:E94"/>
    <mergeCell ref="F93:H93"/>
    <mergeCell ref="F94:H94"/>
    <mergeCell ref="F95:H95"/>
    <mergeCell ref="F96:H96"/>
    <mergeCell ref="D99:E99"/>
    <mergeCell ref="D100:E100"/>
    <mergeCell ref="D97:E97"/>
    <mergeCell ref="D98:E98"/>
    <mergeCell ref="F97:H97"/>
    <mergeCell ref="F98:H98"/>
    <mergeCell ref="F99:H99"/>
    <mergeCell ref="F100:H100"/>
    <mergeCell ref="D112:E112"/>
    <mergeCell ref="D105:E105"/>
    <mergeCell ref="D106:E106"/>
    <mergeCell ref="F105:H105"/>
    <mergeCell ref="F106:H106"/>
    <mergeCell ref="F107:H107"/>
    <mergeCell ref="F108:H108"/>
    <mergeCell ref="F109:H109"/>
    <mergeCell ref="F110:H110"/>
    <mergeCell ref="F111:H111"/>
    <mergeCell ref="F112:H112"/>
    <mergeCell ref="D91:E91"/>
    <mergeCell ref="D92:E92"/>
    <mergeCell ref="D89:E89"/>
    <mergeCell ref="D90:E90"/>
    <mergeCell ref="F89:H89"/>
    <mergeCell ref="F90:H90"/>
    <mergeCell ref="F91:H91"/>
    <mergeCell ref="F92:H92"/>
    <mergeCell ref="D95:E95"/>
    <mergeCell ref="D84:E84"/>
    <mergeCell ref="D81:E81"/>
    <mergeCell ref="D82:E82"/>
    <mergeCell ref="F81:H81"/>
    <mergeCell ref="F82:H82"/>
    <mergeCell ref="F83:H83"/>
    <mergeCell ref="F84:H84"/>
    <mergeCell ref="D87:E87"/>
    <mergeCell ref="D88:E88"/>
    <mergeCell ref="D85:E85"/>
    <mergeCell ref="D86:E86"/>
    <mergeCell ref="F85:H85"/>
    <mergeCell ref="F86:H86"/>
    <mergeCell ref="F87:H87"/>
    <mergeCell ref="F88:H88"/>
    <mergeCell ref="D79:E79"/>
    <mergeCell ref="D80:E80"/>
    <mergeCell ref="D77:E77"/>
    <mergeCell ref="D78:E78"/>
    <mergeCell ref="F77:H77"/>
    <mergeCell ref="F78:H78"/>
    <mergeCell ref="F79:H79"/>
    <mergeCell ref="F80:H80"/>
    <mergeCell ref="D83:E83"/>
    <mergeCell ref="D71:E71"/>
    <mergeCell ref="D72:E72"/>
    <mergeCell ref="D69:E69"/>
    <mergeCell ref="D70:E70"/>
    <mergeCell ref="F72:H72"/>
    <mergeCell ref="D75:E75"/>
    <mergeCell ref="D76:E76"/>
    <mergeCell ref="D73:E73"/>
    <mergeCell ref="D74:E74"/>
    <mergeCell ref="F73:H73"/>
    <mergeCell ref="F74:H74"/>
    <mergeCell ref="F75:H75"/>
    <mergeCell ref="F76:H76"/>
    <mergeCell ref="F70:H70"/>
    <mergeCell ref="F71:H71"/>
    <mergeCell ref="D64:E64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4:H54"/>
    <mergeCell ref="F55:H55"/>
    <mergeCell ref="F56:H56"/>
    <mergeCell ref="F57:H57"/>
    <mergeCell ref="F58:H58"/>
    <mergeCell ref="F59:H59"/>
    <mergeCell ref="F52:H52"/>
    <mergeCell ref="F53:H53"/>
    <mergeCell ref="F60:H60"/>
    <mergeCell ref="D57:E57"/>
    <mergeCell ref="D67:E67"/>
    <mergeCell ref="D68:E68"/>
    <mergeCell ref="D65:E65"/>
    <mergeCell ref="D66:E66"/>
    <mergeCell ref="D55:E55"/>
    <mergeCell ref="D41:E41"/>
    <mergeCell ref="D42:E42"/>
    <mergeCell ref="D43:E43"/>
    <mergeCell ref="D46:E46"/>
    <mergeCell ref="D47:E47"/>
    <mergeCell ref="D48:E48"/>
    <mergeCell ref="D49:E49"/>
    <mergeCell ref="D50:E50"/>
    <mergeCell ref="D58:E58"/>
    <mergeCell ref="D59:E59"/>
    <mergeCell ref="D60:E60"/>
    <mergeCell ref="D63:E63"/>
    <mergeCell ref="D51:E51"/>
    <mergeCell ref="D52:E52"/>
    <mergeCell ref="D53:E53"/>
    <mergeCell ref="D54:E54"/>
    <mergeCell ref="D61:E61"/>
    <mergeCell ref="D62:E62"/>
    <mergeCell ref="D56:E56"/>
    <mergeCell ref="D32:E32"/>
    <mergeCell ref="D33:E33"/>
    <mergeCell ref="D34:E34"/>
    <mergeCell ref="D45:E45"/>
    <mergeCell ref="D36:E36"/>
    <mergeCell ref="D37:E37"/>
    <mergeCell ref="D38:E38"/>
    <mergeCell ref="D39:E39"/>
    <mergeCell ref="D40:E40"/>
    <mergeCell ref="D44:E44"/>
    <mergeCell ref="D35:E35"/>
    <mergeCell ref="D27:E27"/>
    <mergeCell ref="D28:E28"/>
    <mergeCell ref="D29:E29"/>
    <mergeCell ref="D30:E30"/>
    <mergeCell ref="D31:E31"/>
    <mergeCell ref="D24:E24"/>
    <mergeCell ref="D25:E25"/>
    <mergeCell ref="B27:C27"/>
    <mergeCell ref="B28:C28"/>
    <mergeCell ref="B29:C29"/>
    <mergeCell ref="B30:C30"/>
    <mergeCell ref="B31:C31"/>
    <mergeCell ref="D26:E26"/>
    <mergeCell ref="D20:E20"/>
    <mergeCell ref="D21:E21"/>
    <mergeCell ref="D22:E22"/>
    <mergeCell ref="D23:E23"/>
    <mergeCell ref="K11:K12"/>
    <mergeCell ref="B23:C23"/>
    <mergeCell ref="B24:C24"/>
    <mergeCell ref="B25:C25"/>
    <mergeCell ref="B26:C26"/>
    <mergeCell ref="F23:H23"/>
    <mergeCell ref="F24:H24"/>
    <mergeCell ref="F25:H25"/>
    <mergeCell ref="F26:H26"/>
    <mergeCell ref="A10:A12"/>
    <mergeCell ref="I10:I12"/>
    <mergeCell ref="J10:J12"/>
    <mergeCell ref="D10:E12"/>
    <mergeCell ref="B10:C12"/>
    <mergeCell ref="B20:C20"/>
    <mergeCell ref="B21:C21"/>
    <mergeCell ref="B22:C22"/>
    <mergeCell ref="B17:C17"/>
    <mergeCell ref="B18:C18"/>
    <mergeCell ref="B19:C19"/>
    <mergeCell ref="F17:H17"/>
    <mergeCell ref="F18:H18"/>
    <mergeCell ref="F19:H19"/>
    <mergeCell ref="F20:H20"/>
    <mergeCell ref="F21:H21"/>
    <mergeCell ref="F22:H22"/>
    <mergeCell ref="D13:E13"/>
    <mergeCell ref="D14:E14"/>
    <mergeCell ref="D15:E15"/>
    <mergeCell ref="D16:E16"/>
    <mergeCell ref="D17:E17"/>
    <mergeCell ref="D18:E18"/>
    <mergeCell ref="D19:E19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101:C101"/>
    <mergeCell ref="B102:C102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DA11:DC11"/>
    <mergeCell ref="B112:C112"/>
    <mergeCell ref="A2:B2"/>
    <mergeCell ref="A3:B3"/>
    <mergeCell ref="A4:B4"/>
    <mergeCell ref="A5:C5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94:C94"/>
    <mergeCell ref="B95:C95"/>
    <mergeCell ref="B83:C83"/>
    <mergeCell ref="B84:C84"/>
    <mergeCell ref="B96:C96"/>
    <mergeCell ref="B97:C97"/>
    <mergeCell ref="B98:C98"/>
    <mergeCell ref="B99:C99"/>
    <mergeCell ref="B100:C100"/>
  </mergeCells>
  <phoneticPr fontId="1"/>
  <conditionalFormatting sqref="L13:L112">
    <cfRule type="expression" dxfId="27" priority="10" stopIfTrue="1">
      <formula>$K13="未実施"</formula>
    </cfRule>
  </conditionalFormatting>
  <conditionalFormatting sqref="O13:BV112">
    <cfRule type="expression" dxfId="26" priority="26" stopIfTrue="1">
      <formula>$CF$3=O$9</formula>
    </cfRule>
  </conditionalFormatting>
  <conditionalFormatting sqref="P10:BV10">
    <cfRule type="expression" dxfId="25" priority="1" stopIfTrue="1">
      <formula>P$10&lt;&gt;""</formula>
    </cfRule>
  </conditionalFormatting>
  <conditionalFormatting sqref="CW12:CY23">
    <cfRule type="expression" dxfId="24" priority="4">
      <formula>$CX$12&lt;&gt;""</formula>
    </cfRule>
  </conditionalFormatting>
  <conditionalFormatting sqref="CW26:CY37">
    <cfRule type="expression" dxfId="23" priority="3">
      <formula>$CX$26&lt;&gt;""</formula>
    </cfRule>
  </conditionalFormatting>
  <conditionalFormatting sqref="DA12:DC15">
    <cfRule type="expression" dxfId="22" priority="6" stopIfTrue="1">
      <formula>$DB$12&lt;&gt;""</formula>
    </cfRule>
  </conditionalFormatting>
  <conditionalFormatting sqref="DA26:DC29">
    <cfRule type="expression" dxfId="21" priority="18">
      <formula>$DB$26&lt;&gt;""</formula>
    </cfRule>
  </conditionalFormatting>
  <dataValidations count="4">
    <dataValidation type="list" allowBlank="1" showInputMessage="1" showErrorMessage="1" sqref="I13:I112" xr:uid="{00000000-0002-0000-0000-000000000000}">
      <formula1>"男,女"</formula1>
    </dataValidation>
    <dataValidation type="list" allowBlank="1" showInputMessage="1" showErrorMessage="1" sqref="K13:K112" xr:uid="{00000000-0002-0000-0000-000001000000}">
      <formula1>"陽性,陰性,未実施"</formula1>
    </dataValidation>
    <dataValidation type="list" allowBlank="1" showInputMessage="1" showErrorMessage="1" sqref="O13:BV112" xr:uid="{00000000-0002-0000-0000-000002000000}">
      <formula1>"○"</formula1>
    </dataValidation>
    <dataValidation allowBlank="1" showInputMessage="1" sqref="H3" xr:uid="{00000000-0002-0000-0000-000003000000}"/>
  </dataValidations>
  <hyperlinks>
    <hyperlink ref="K4" location="'記載様式（職員）'!CT10" display="こちら" xr:uid="{00000000-0004-0000-0000-000000000000}"/>
  </hyperlinks>
  <printOptions horizontalCentered="1" verticalCentered="1"/>
  <pageMargins left="0.23622047244094491" right="0" top="0.55118110236220474" bottom="0.35433070866141736" header="0.31496062992125984" footer="0.31496062992125984"/>
  <pageSetup paperSize="8" scale="83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4000000}">
          <x14:formula1>
            <xm:f>Sheet2!$A$1:$A$4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CT119"/>
  <sheetViews>
    <sheetView view="pageBreakPreview" zoomScaleNormal="100" zoomScaleSheetLayoutView="100" zoomScalePageLayoutView="110" workbookViewId="0">
      <selection activeCell="CT10" sqref="CT10"/>
    </sheetView>
  </sheetViews>
  <sheetFormatPr defaultColWidth="9" defaultRowHeight="13" x14ac:dyDescent="0.2"/>
  <cols>
    <col min="1" max="1" width="3" style="1" customWidth="1"/>
    <col min="2" max="3" width="6.90625" style="1" customWidth="1"/>
    <col min="4" max="4" width="3.08984375" style="1" customWidth="1"/>
    <col min="5" max="5" width="11.08984375" style="1" customWidth="1"/>
    <col min="6" max="6" width="7.26953125" style="1" customWidth="1"/>
    <col min="7" max="7" width="3.08984375" style="1" customWidth="1"/>
    <col min="8" max="8" width="4.453125" style="1" customWidth="1"/>
    <col min="9" max="9" width="3.36328125" style="1" customWidth="1"/>
    <col min="10" max="10" width="4.453125" style="1" customWidth="1"/>
    <col min="11" max="11" width="6.90625" style="1" customWidth="1"/>
    <col min="12" max="12" width="9" style="1" bestFit="1" customWidth="1"/>
    <col min="13" max="13" width="9" style="1" customWidth="1"/>
    <col min="14" max="14" width="10.453125" style="1" customWidth="1"/>
    <col min="15" max="44" width="2.6328125" style="1" customWidth="1"/>
    <col min="45" max="74" width="2.6328125" style="1" hidden="1" customWidth="1"/>
    <col min="75" max="85" width="3.36328125" style="1" customWidth="1"/>
    <col min="86" max="86" width="3.36328125" style="25" customWidth="1"/>
    <col min="87" max="87" width="9" style="1" hidden="1" customWidth="1"/>
    <col min="88" max="88" width="17.26953125" style="1" hidden="1" customWidth="1"/>
    <col min="89" max="90" width="9" style="1" hidden="1" customWidth="1"/>
    <col min="91" max="91" width="2.6328125" style="183" customWidth="1"/>
    <col min="92" max="92" width="17" style="183" customWidth="1"/>
    <col min="93" max="94" width="7.08984375" style="183" customWidth="1"/>
    <col min="95" max="95" width="3.6328125" style="183" customWidth="1"/>
    <col min="96" max="96" width="22.08984375" style="183" customWidth="1"/>
    <col min="97" max="98" width="7.08984375" style="183" customWidth="1"/>
    <col min="99" max="16384" width="9" style="1"/>
  </cols>
  <sheetData>
    <row r="1" spans="1:98" s="183" customFormat="1" ht="19.5" customHeight="1" x14ac:dyDescent="0.2">
      <c r="A1" s="200" t="s">
        <v>83</v>
      </c>
      <c r="H1" s="187"/>
      <c r="I1" s="187"/>
      <c r="J1" s="187"/>
      <c r="K1" s="187"/>
      <c r="M1" s="187"/>
      <c r="O1" s="183">
        <v>1</v>
      </c>
      <c r="S1" s="184" t="s">
        <v>29</v>
      </c>
      <c r="BX1" s="185"/>
      <c r="BY1" s="186"/>
      <c r="BZ1" s="186"/>
      <c r="CA1" s="186"/>
      <c r="CB1" s="186"/>
      <c r="CC1" s="186"/>
      <c r="CD1" s="186"/>
      <c r="CE1" s="186"/>
      <c r="CH1" s="222"/>
    </row>
    <row r="2" spans="1:98" s="183" customFormat="1" ht="18.75" customHeight="1" thickBot="1" x14ac:dyDescent="0.25">
      <c r="A2" s="344" t="s">
        <v>13</v>
      </c>
      <c r="B2" s="344"/>
      <c r="C2" s="382" t="str">
        <f>IF('記載様式（入所者・利用者）'!C2="","",'記載様式（入所者・利用者）'!C2)</f>
        <v/>
      </c>
      <c r="D2" s="382"/>
      <c r="E2" s="382"/>
      <c r="F2" s="382"/>
      <c r="G2" s="382"/>
      <c r="H2" s="196"/>
      <c r="I2" s="196" t="s">
        <v>76</v>
      </c>
      <c r="K2" s="196"/>
      <c r="L2" s="197"/>
      <c r="M2" s="196"/>
      <c r="N2" s="197"/>
      <c r="O2" s="198"/>
      <c r="Q2" s="198"/>
      <c r="R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BV2" s="198"/>
      <c r="BX2" s="186"/>
      <c r="BY2" s="186"/>
      <c r="BZ2" s="186"/>
      <c r="CA2" s="186"/>
      <c r="CB2" s="186"/>
      <c r="CC2" s="186"/>
      <c r="CD2" s="186"/>
      <c r="CE2" s="186"/>
      <c r="CH2" s="222"/>
    </row>
    <row r="3" spans="1:98" s="183" customFormat="1" ht="18.75" customHeight="1" thickBot="1" x14ac:dyDescent="0.25">
      <c r="A3" s="345" t="s">
        <v>74</v>
      </c>
      <c r="B3" s="345"/>
      <c r="C3" s="383" t="str">
        <f>IF('記載様式（入所者・利用者）'!C3="","",'記載様式（入所者・利用者）'!C3)</f>
        <v/>
      </c>
      <c r="D3" s="383"/>
      <c r="E3" s="383"/>
      <c r="F3" s="383"/>
      <c r="G3" s="383"/>
      <c r="H3" s="203"/>
      <c r="I3" s="200" t="s">
        <v>77</v>
      </c>
      <c r="N3" s="197"/>
      <c r="O3" s="191"/>
      <c r="P3" s="191"/>
      <c r="Q3" s="191"/>
      <c r="R3" s="191"/>
      <c r="S3" s="191"/>
      <c r="T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W3" s="333" t="s">
        <v>17</v>
      </c>
      <c r="BX3" s="333"/>
      <c r="BY3" s="333"/>
      <c r="BZ3" s="333"/>
      <c r="CA3" s="357" t="str">
        <f>IF('記載様式（入所者・利用者）'!CF3="","",'記載様式（入所者・利用者）'!CF3)</f>
        <v/>
      </c>
      <c r="CB3" s="357"/>
      <c r="CC3" s="357"/>
      <c r="CD3" s="357"/>
      <c r="CE3" s="357"/>
      <c r="CF3" s="357"/>
      <c r="CG3" s="347" t="s">
        <v>18</v>
      </c>
      <c r="CH3" s="347"/>
      <c r="CQ3" s="192"/>
    </row>
    <row r="4" spans="1:98" s="187" customFormat="1" ht="18.75" customHeight="1" thickBot="1" x14ac:dyDescent="0.25">
      <c r="A4" s="345" t="s">
        <v>33</v>
      </c>
      <c r="B4" s="345"/>
      <c r="C4" s="223" t="str">
        <f>IF('記載様式（入所者・利用者）'!C4="","",'記載様式（入所者・利用者）'!C4)</f>
        <v/>
      </c>
      <c r="D4" s="224" t="s">
        <v>58</v>
      </c>
      <c r="E4" s="221" t="s">
        <v>35</v>
      </c>
      <c r="F4" s="225" t="str">
        <f>IF('記載様式（入所者・利用者）'!F4="","",'記載様式（入所者・利用者）'!F4)</f>
        <v/>
      </c>
      <c r="G4" s="226" t="s">
        <v>58</v>
      </c>
      <c r="H4" s="202"/>
      <c r="I4" s="196" t="s">
        <v>78</v>
      </c>
      <c r="J4" s="203"/>
      <c r="K4" s="204" t="s">
        <v>79</v>
      </c>
      <c r="L4" s="205" t="s">
        <v>80</v>
      </c>
      <c r="M4" s="203"/>
      <c r="N4" s="206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CF4" s="191"/>
      <c r="CH4" s="188"/>
      <c r="CQ4" s="192"/>
    </row>
    <row r="5" spans="1:98" s="187" customFormat="1" ht="18.75" customHeight="1" thickBot="1" x14ac:dyDescent="0.25">
      <c r="A5" s="345" t="s">
        <v>15</v>
      </c>
      <c r="B5" s="345"/>
      <c r="C5" s="345"/>
      <c r="D5" s="384" t="str">
        <f>IF('記載様式（入所者・利用者）'!D5="","",'記載様式（入所者・利用者）'!D5)</f>
        <v/>
      </c>
      <c r="E5" s="384"/>
      <c r="F5" s="384"/>
      <c r="G5" s="384"/>
      <c r="H5" s="227"/>
      <c r="I5" s="196" t="s">
        <v>81</v>
      </c>
      <c r="J5" s="196"/>
      <c r="K5" s="206"/>
      <c r="L5" s="206"/>
      <c r="M5" s="196"/>
      <c r="N5" s="208"/>
      <c r="O5" s="209" t="s">
        <v>73</v>
      </c>
      <c r="P5" s="191"/>
      <c r="Q5" s="191"/>
      <c r="R5" s="191"/>
      <c r="S5" s="191"/>
      <c r="T5" s="191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H5" s="188"/>
      <c r="CQ5" s="192"/>
    </row>
    <row r="6" spans="1:98" s="183" customFormat="1" ht="18.75" customHeight="1" thickBot="1" x14ac:dyDescent="0.25">
      <c r="A6" s="190"/>
      <c r="B6" s="190"/>
      <c r="C6" s="190"/>
      <c r="D6" s="190"/>
      <c r="E6" s="190"/>
      <c r="F6" s="191"/>
      <c r="G6" s="191"/>
      <c r="H6" s="191"/>
      <c r="I6" s="191"/>
      <c r="J6" s="191"/>
      <c r="K6" s="191"/>
      <c r="L6" s="191"/>
      <c r="M6" s="191"/>
      <c r="N6" s="191"/>
      <c r="O6" s="192" t="s">
        <v>6</v>
      </c>
      <c r="P6" s="191"/>
      <c r="Q6" s="191"/>
      <c r="R6" s="191"/>
      <c r="S6" s="191"/>
      <c r="T6" s="191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H6" s="222"/>
      <c r="CJ6" s="192"/>
      <c r="CK6" s="192"/>
      <c r="CL6" s="192"/>
      <c r="CM6" s="192"/>
      <c r="CN6" s="192"/>
      <c r="CO6" s="192"/>
      <c r="CP6" s="192"/>
      <c r="CQ6" s="192"/>
    </row>
    <row r="7" spans="1:98" ht="14.5" hidden="1" thickBot="1" x14ac:dyDescent="0.25">
      <c r="A7" s="7"/>
      <c r="B7" s="42"/>
      <c r="C7" s="42"/>
      <c r="D7" s="42"/>
      <c r="E7" s="42"/>
      <c r="F7" s="7"/>
      <c r="G7" s="7"/>
      <c r="H7" s="7"/>
      <c r="I7" s="8"/>
      <c r="J7" s="8"/>
      <c r="K7" s="8"/>
      <c r="L7" s="8"/>
      <c r="M7" s="8"/>
      <c r="N7" s="8"/>
      <c r="O7" s="16" t="e">
        <f>YEAR($D$5)</f>
        <v>#VALUE!</v>
      </c>
      <c r="P7" s="16" t="e">
        <f>YEAR($D$5+1)</f>
        <v>#VALUE!</v>
      </c>
      <c r="Q7" s="16" t="e">
        <f>YEAR($D$5+2)</f>
        <v>#VALUE!</v>
      </c>
      <c r="R7" s="16" t="e">
        <f>YEAR($D$5+3)</f>
        <v>#VALUE!</v>
      </c>
      <c r="S7" s="16" t="e">
        <f>YEAR($D$5+4)</f>
        <v>#VALUE!</v>
      </c>
      <c r="T7" s="16" t="e">
        <f>YEAR($D$5+5)</f>
        <v>#VALUE!</v>
      </c>
      <c r="U7" s="16" t="e">
        <f>YEAR($D$5+6)</f>
        <v>#VALUE!</v>
      </c>
      <c r="V7" s="16" t="e">
        <f>YEAR($D$5+7)</f>
        <v>#VALUE!</v>
      </c>
      <c r="W7" s="16" t="e">
        <f>YEAR($D$5+8)</f>
        <v>#VALUE!</v>
      </c>
      <c r="X7" s="16" t="e">
        <f>YEAR($D$5+9)</f>
        <v>#VALUE!</v>
      </c>
      <c r="Y7" s="16" t="e">
        <f>YEAR($D$5+10)</f>
        <v>#VALUE!</v>
      </c>
      <c r="Z7" s="16" t="e">
        <f>YEAR($D$5+11)</f>
        <v>#VALUE!</v>
      </c>
      <c r="AA7" s="16" t="e">
        <f>YEAR($D$5+12)</f>
        <v>#VALUE!</v>
      </c>
      <c r="AB7" s="16" t="e">
        <f>YEAR($D$5+13)</f>
        <v>#VALUE!</v>
      </c>
      <c r="AC7" s="16" t="e">
        <f>YEAR($D$5+14)</f>
        <v>#VALUE!</v>
      </c>
      <c r="AD7" s="16" t="e">
        <f>YEAR($D$5+15)</f>
        <v>#VALUE!</v>
      </c>
      <c r="AE7" s="16" t="e">
        <f>YEAR($D$5+16)</f>
        <v>#VALUE!</v>
      </c>
      <c r="AF7" s="16" t="e">
        <f>YEAR($D$5+17)</f>
        <v>#VALUE!</v>
      </c>
      <c r="AG7" s="16" t="e">
        <f>YEAR($D$5+18)</f>
        <v>#VALUE!</v>
      </c>
      <c r="AH7" s="16" t="e">
        <f>YEAR($D$5+19)</f>
        <v>#VALUE!</v>
      </c>
      <c r="AI7" s="16" t="e">
        <f>YEAR($D$5+20)</f>
        <v>#VALUE!</v>
      </c>
      <c r="AJ7" s="16" t="e">
        <f>YEAR($D$5+21)</f>
        <v>#VALUE!</v>
      </c>
      <c r="AK7" s="16" t="e">
        <f>YEAR($D$5+22)</f>
        <v>#VALUE!</v>
      </c>
      <c r="AL7" s="16" t="e">
        <f>YEAR($D$5+23)</f>
        <v>#VALUE!</v>
      </c>
      <c r="AM7" s="16" t="e">
        <f>YEAR($D$5+24)</f>
        <v>#VALUE!</v>
      </c>
      <c r="AN7" s="16" t="e">
        <f>YEAR($D$5+25)</f>
        <v>#VALUE!</v>
      </c>
      <c r="AO7" s="16" t="e">
        <f>YEAR($D$5+26)</f>
        <v>#VALUE!</v>
      </c>
      <c r="AP7" s="16" t="e">
        <f>YEAR($D$5+27)</f>
        <v>#VALUE!</v>
      </c>
      <c r="AQ7" s="16" t="e">
        <f>YEAR($D$5+28)</f>
        <v>#VALUE!</v>
      </c>
      <c r="AR7" s="16" t="e">
        <f t="shared" ref="AR7:BV7" si="0">YEAR($D$5+29)</f>
        <v>#VALUE!</v>
      </c>
      <c r="AS7" s="16" t="e">
        <f t="shared" si="0"/>
        <v>#VALUE!</v>
      </c>
      <c r="AT7" s="16" t="e">
        <f t="shared" si="0"/>
        <v>#VALUE!</v>
      </c>
      <c r="AU7" s="16" t="e">
        <f t="shared" si="0"/>
        <v>#VALUE!</v>
      </c>
      <c r="AV7" s="16" t="e">
        <f t="shared" si="0"/>
        <v>#VALUE!</v>
      </c>
      <c r="AW7" s="16" t="e">
        <f t="shared" si="0"/>
        <v>#VALUE!</v>
      </c>
      <c r="AX7" s="16" t="e">
        <f t="shared" si="0"/>
        <v>#VALUE!</v>
      </c>
      <c r="AY7" s="16" t="e">
        <f t="shared" si="0"/>
        <v>#VALUE!</v>
      </c>
      <c r="AZ7" s="16" t="e">
        <f t="shared" si="0"/>
        <v>#VALUE!</v>
      </c>
      <c r="BA7" s="16" t="e">
        <f t="shared" si="0"/>
        <v>#VALUE!</v>
      </c>
      <c r="BB7" s="16" t="e">
        <f t="shared" si="0"/>
        <v>#VALUE!</v>
      </c>
      <c r="BC7" s="16" t="e">
        <f t="shared" si="0"/>
        <v>#VALUE!</v>
      </c>
      <c r="BD7" s="16" t="e">
        <f t="shared" si="0"/>
        <v>#VALUE!</v>
      </c>
      <c r="BE7" s="16" t="e">
        <f t="shared" si="0"/>
        <v>#VALUE!</v>
      </c>
      <c r="BF7" s="16" t="e">
        <f t="shared" si="0"/>
        <v>#VALUE!</v>
      </c>
      <c r="BG7" s="16" t="e">
        <f t="shared" si="0"/>
        <v>#VALUE!</v>
      </c>
      <c r="BH7" s="16" t="e">
        <f t="shared" si="0"/>
        <v>#VALUE!</v>
      </c>
      <c r="BI7" s="16" t="e">
        <f t="shared" si="0"/>
        <v>#VALUE!</v>
      </c>
      <c r="BJ7" s="16" t="e">
        <f t="shared" si="0"/>
        <v>#VALUE!</v>
      </c>
      <c r="BK7" s="16" t="e">
        <f t="shared" si="0"/>
        <v>#VALUE!</v>
      </c>
      <c r="BL7" s="16" t="e">
        <f t="shared" si="0"/>
        <v>#VALUE!</v>
      </c>
      <c r="BM7" s="16" t="e">
        <f t="shared" si="0"/>
        <v>#VALUE!</v>
      </c>
      <c r="BN7" s="16" t="e">
        <f t="shared" si="0"/>
        <v>#VALUE!</v>
      </c>
      <c r="BO7" s="16" t="e">
        <f t="shared" si="0"/>
        <v>#VALUE!</v>
      </c>
      <c r="BP7" s="16" t="e">
        <f t="shared" si="0"/>
        <v>#VALUE!</v>
      </c>
      <c r="BQ7" s="16" t="e">
        <f t="shared" si="0"/>
        <v>#VALUE!</v>
      </c>
      <c r="BR7" s="16" t="e">
        <f t="shared" si="0"/>
        <v>#VALUE!</v>
      </c>
      <c r="BS7" s="16" t="e">
        <f t="shared" si="0"/>
        <v>#VALUE!</v>
      </c>
      <c r="BT7" s="16" t="e">
        <f t="shared" si="0"/>
        <v>#VALUE!</v>
      </c>
      <c r="BU7" s="16" t="e">
        <f t="shared" si="0"/>
        <v>#VALUE!</v>
      </c>
      <c r="BV7" s="16" t="e">
        <f t="shared" si="0"/>
        <v>#VALUE!</v>
      </c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J7" s="25"/>
      <c r="CL7" s="4"/>
      <c r="CM7" s="192"/>
      <c r="CN7" s="192"/>
      <c r="CO7" s="192"/>
      <c r="CP7" s="192"/>
      <c r="CQ7" s="192"/>
      <c r="CR7" s="192"/>
      <c r="CS7" s="192"/>
    </row>
    <row r="8" spans="1:98" ht="14.5" hidden="1" thickBot="1" x14ac:dyDescent="0.25">
      <c r="A8" s="7"/>
      <c r="B8" s="42"/>
      <c r="C8" s="42"/>
      <c r="D8" s="42"/>
      <c r="E8" s="42"/>
      <c r="F8" s="7"/>
      <c r="G8" s="7"/>
      <c r="H8" s="7"/>
      <c r="I8" s="8"/>
      <c r="J8" s="8"/>
      <c r="K8" s="8"/>
      <c r="L8" s="8"/>
      <c r="M8" s="8"/>
      <c r="N8" s="8"/>
      <c r="O8" s="11" t="e">
        <f>MONTH($D$5)</f>
        <v>#VALUE!</v>
      </c>
      <c r="P8" s="11" t="e">
        <f>MONTH($D$5+1)</f>
        <v>#VALUE!</v>
      </c>
      <c r="Q8" s="11" t="e">
        <f>MONTH($D$5+2)</f>
        <v>#VALUE!</v>
      </c>
      <c r="R8" s="11" t="e">
        <f>MONTH($D$5+3)</f>
        <v>#VALUE!</v>
      </c>
      <c r="S8" s="11" t="e">
        <f>MONTH($D$5+4)</f>
        <v>#VALUE!</v>
      </c>
      <c r="T8" s="11" t="e">
        <f>MONTH($D$5+5)</f>
        <v>#VALUE!</v>
      </c>
      <c r="U8" s="11" t="e">
        <f>MONTH($D$5+6)</f>
        <v>#VALUE!</v>
      </c>
      <c r="V8" s="11" t="e">
        <f>MONTH($D$5+7)</f>
        <v>#VALUE!</v>
      </c>
      <c r="W8" s="11" t="e">
        <f>MONTH($D$5+8)</f>
        <v>#VALUE!</v>
      </c>
      <c r="X8" s="11" t="e">
        <f>MONTH($D$5+9)</f>
        <v>#VALUE!</v>
      </c>
      <c r="Y8" s="11" t="e">
        <f>MONTH($D$5+10)</f>
        <v>#VALUE!</v>
      </c>
      <c r="Z8" s="11" t="e">
        <f>MONTH($D$5+11)</f>
        <v>#VALUE!</v>
      </c>
      <c r="AA8" s="11" t="e">
        <f>MONTH($D$5+12)</f>
        <v>#VALUE!</v>
      </c>
      <c r="AB8" s="11" t="e">
        <f>MONTH($D$5+13)</f>
        <v>#VALUE!</v>
      </c>
      <c r="AC8" s="11" t="e">
        <f>MONTH($D$5+14)</f>
        <v>#VALUE!</v>
      </c>
      <c r="AD8" s="11" t="e">
        <f>MONTH($D$5+15)</f>
        <v>#VALUE!</v>
      </c>
      <c r="AE8" s="11" t="e">
        <f>MONTH($D$5+16)</f>
        <v>#VALUE!</v>
      </c>
      <c r="AF8" s="11" t="e">
        <f>MONTH($D$5+17)</f>
        <v>#VALUE!</v>
      </c>
      <c r="AG8" s="11" t="e">
        <f>MONTH($D$5+18)</f>
        <v>#VALUE!</v>
      </c>
      <c r="AH8" s="11" t="e">
        <f>MONTH($D$5+19)</f>
        <v>#VALUE!</v>
      </c>
      <c r="AI8" s="11" t="e">
        <f>MONTH($D$5+20)</f>
        <v>#VALUE!</v>
      </c>
      <c r="AJ8" s="11" t="e">
        <f>MONTH($D$5+21)</f>
        <v>#VALUE!</v>
      </c>
      <c r="AK8" s="11" t="e">
        <f>MONTH($D$5+22)</f>
        <v>#VALUE!</v>
      </c>
      <c r="AL8" s="11" t="e">
        <f>MONTH($D$5+23)</f>
        <v>#VALUE!</v>
      </c>
      <c r="AM8" s="11" t="e">
        <f>MONTH($D$5+24)</f>
        <v>#VALUE!</v>
      </c>
      <c r="AN8" s="11" t="e">
        <f>MONTH($D$5+25)</f>
        <v>#VALUE!</v>
      </c>
      <c r="AO8" s="11" t="e">
        <f>MONTH($D$5+26)</f>
        <v>#VALUE!</v>
      </c>
      <c r="AP8" s="11" t="e">
        <f>MONTH($D$5+27)</f>
        <v>#VALUE!</v>
      </c>
      <c r="AQ8" s="11" t="e">
        <f>MONTH($D$5+28)</f>
        <v>#VALUE!</v>
      </c>
      <c r="AR8" s="11" t="e">
        <f>MONTH($D$5+29)</f>
        <v>#VALUE!</v>
      </c>
      <c r="AS8" s="11" t="e">
        <f>MONTH($D$5+30)</f>
        <v>#VALUE!</v>
      </c>
      <c r="AT8" s="11" t="e">
        <f>MONTH($D$5+31)</f>
        <v>#VALUE!</v>
      </c>
      <c r="AU8" s="11" t="e">
        <f>MONTH($D$5+32)</f>
        <v>#VALUE!</v>
      </c>
      <c r="AV8" s="11" t="e">
        <f>MONTH($D$5+33)</f>
        <v>#VALUE!</v>
      </c>
      <c r="AW8" s="11" t="e">
        <f>MONTH($D$5+34)</f>
        <v>#VALUE!</v>
      </c>
      <c r="AX8" s="11" t="e">
        <f>MONTH($D$5+35)</f>
        <v>#VALUE!</v>
      </c>
      <c r="AY8" s="11" t="e">
        <f>MONTH($D$5+36)</f>
        <v>#VALUE!</v>
      </c>
      <c r="AZ8" s="11" t="e">
        <f>MONTH($D$5+37)</f>
        <v>#VALUE!</v>
      </c>
      <c r="BA8" s="11" t="e">
        <f>MONTH($D$5+38)</f>
        <v>#VALUE!</v>
      </c>
      <c r="BB8" s="11" t="e">
        <f>MONTH($D$5+39)</f>
        <v>#VALUE!</v>
      </c>
      <c r="BC8" s="11" t="e">
        <f>MONTH($D$5+40)</f>
        <v>#VALUE!</v>
      </c>
      <c r="BD8" s="11" t="e">
        <f>MONTH($D$5+41)</f>
        <v>#VALUE!</v>
      </c>
      <c r="BE8" s="11" t="e">
        <f>MONTH($D$5+42)</f>
        <v>#VALUE!</v>
      </c>
      <c r="BF8" s="11" t="e">
        <f>MONTH($D$5+43)</f>
        <v>#VALUE!</v>
      </c>
      <c r="BG8" s="11" t="e">
        <f>MONTH($D$5+44)</f>
        <v>#VALUE!</v>
      </c>
      <c r="BH8" s="11" t="e">
        <f>MONTH($D$5+45)</f>
        <v>#VALUE!</v>
      </c>
      <c r="BI8" s="11" t="e">
        <f>MONTH($D$5+46)</f>
        <v>#VALUE!</v>
      </c>
      <c r="BJ8" s="11" t="e">
        <f>MONTH($D$5+47)</f>
        <v>#VALUE!</v>
      </c>
      <c r="BK8" s="11" t="e">
        <f>MONTH($D$5+48)</f>
        <v>#VALUE!</v>
      </c>
      <c r="BL8" s="11" t="e">
        <f>MONTH($D$5+49)</f>
        <v>#VALUE!</v>
      </c>
      <c r="BM8" s="11" t="e">
        <f>MONTH($D$5+50)</f>
        <v>#VALUE!</v>
      </c>
      <c r="BN8" s="11" t="e">
        <f>MONTH($D$5+51)</f>
        <v>#VALUE!</v>
      </c>
      <c r="BO8" s="11" t="e">
        <f>MONTH($D$5+52)</f>
        <v>#VALUE!</v>
      </c>
      <c r="BP8" s="11" t="e">
        <f>MONTH($D$5+53)</f>
        <v>#VALUE!</v>
      </c>
      <c r="BQ8" s="11" t="e">
        <f>MONTH($D$5+54)</f>
        <v>#VALUE!</v>
      </c>
      <c r="BR8" s="11" t="e">
        <f>MONTH($D$5+55)</f>
        <v>#VALUE!</v>
      </c>
      <c r="BS8" s="11" t="e">
        <f>MONTH($D$5+56)</f>
        <v>#VALUE!</v>
      </c>
      <c r="BT8" s="11" t="e">
        <f>MONTH($D$5+57)</f>
        <v>#VALUE!</v>
      </c>
      <c r="BU8" s="11" t="e">
        <f>MONTH($D$5+58)</f>
        <v>#VALUE!</v>
      </c>
      <c r="BV8" s="11" t="e">
        <f>MONTH($D$5+59)</f>
        <v>#VALUE!</v>
      </c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J8" s="25"/>
      <c r="CL8" s="4"/>
      <c r="CM8" s="192"/>
      <c r="CN8" s="192"/>
      <c r="CO8" s="192"/>
      <c r="CP8" s="192"/>
      <c r="CQ8" s="192"/>
      <c r="CR8" s="192"/>
      <c r="CS8" s="192"/>
    </row>
    <row r="9" spans="1:98" ht="14.5" hidden="1" thickBot="1" x14ac:dyDescent="0.25">
      <c r="A9" s="7"/>
      <c r="B9" s="42"/>
      <c r="C9" s="42"/>
      <c r="D9" s="42"/>
      <c r="E9" s="42"/>
      <c r="F9" s="7"/>
      <c r="G9" s="7"/>
      <c r="H9" s="7"/>
      <c r="I9" s="8"/>
      <c r="J9" s="8"/>
      <c r="K9" s="8"/>
      <c r="L9" s="8"/>
      <c r="M9" s="8"/>
      <c r="N9" s="8"/>
      <c r="O9" s="17" t="e">
        <f>DATE(O7,O8,O11)</f>
        <v>#VALUE!</v>
      </c>
      <c r="P9" s="17" t="e">
        <f t="shared" ref="P9:BV9" si="1">DATE(P7,P8,P11)</f>
        <v>#VALUE!</v>
      </c>
      <c r="Q9" s="17" t="e">
        <f t="shared" si="1"/>
        <v>#VALUE!</v>
      </c>
      <c r="R9" s="17" t="e">
        <f t="shared" si="1"/>
        <v>#VALUE!</v>
      </c>
      <c r="S9" s="17" t="e">
        <f t="shared" si="1"/>
        <v>#VALUE!</v>
      </c>
      <c r="T9" s="17" t="e">
        <f t="shared" si="1"/>
        <v>#VALUE!</v>
      </c>
      <c r="U9" s="17" t="e">
        <f t="shared" si="1"/>
        <v>#VALUE!</v>
      </c>
      <c r="V9" s="17" t="e">
        <f t="shared" si="1"/>
        <v>#VALUE!</v>
      </c>
      <c r="W9" s="17" t="e">
        <f t="shared" si="1"/>
        <v>#VALUE!</v>
      </c>
      <c r="X9" s="17" t="e">
        <f t="shared" si="1"/>
        <v>#VALUE!</v>
      </c>
      <c r="Y9" s="17" t="e">
        <f t="shared" si="1"/>
        <v>#VALUE!</v>
      </c>
      <c r="Z9" s="17" t="e">
        <f t="shared" si="1"/>
        <v>#VALUE!</v>
      </c>
      <c r="AA9" s="17" t="e">
        <f t="shared" si="1"/>
        <v>#VALUE!</v>
      </c>
      <c r="AB9" s="17" t="e">
        <f t="shared" si="1"/>
        <v>#VALUE!</v>
      </c>
      <c r="AC9" s="17" t="e">
        <f t="shared" si="1"/>
        <v>#VALUE!</v>
      </c>
      <c r="AD9" s="17" t="e">
        <f t="shared" si="1"/>
        <v>#VALUE!</v>
      </c>
      <c r="AE9" s="17" t="e">
        <f t="shared" si="1"/>
        <v>#VALUE!</v>
      </c>
      <c r="AF9" s="17" t="e">
        <f t="shared" si="1"/>
        <v>#VALUE!</v>
      </c>
      <c r="AG9" s="17" t="e">
        <f t="shared" si="1"/>
        <v>#VALUE!</v>
      </c>
      <c r="AH9" s="17" t="e">
        <f t="shared" si="1"/>
        <v>#VALUE!</v>
      </c>
      <c r="AI9" s="17" t="e">
        <f t="shared" si="1"/>
        <v>#VALUE!</v>
      </c>
      <c r="AJ9" s="17" t="e">
        <f t="shared" si="1"/>
        <v>#VALUE!</v>
      </c>
      <c r="AK9" s="17" t="e">
        <f t="shared" si="1"/>
        <v>#VALUE!</v>
      </c>
      <c r="AL9" s="17" t="e">
        <f t="shared" si="1"/>
        <v>#VALUE!</v>
      </c>
      <c r="AM9" s="17" t="e">
        <f t="shared" si="1"/>
        <v>#VALUE!</v>
      </c>
      <c r="AN9" s="17" t="e">
        <f t="shared" si="1"/>
        <v>#VALUE!</v>
      </c>
      <c r="AO9" s="17" t="e">
        <f t="shared" si="1"/>
        <v>#VALUE!</v>
      </c>
      <c r="AP9" s="17" t="e">
        <f t="shared" si="1"/>
        <v>#VALUE!</v>
      </c>
      <c r="AQ9" s="17" t="e">
        <f t="shared" si="1"/>
        <v>#VALUE!</v>
      </c>
      <c r="AR9" s="17" t="e">
        <f t="shared" si="1"/>
        <v>#VALUE!</v>
      </c>
      <c r="AS9" s="17" t="e">
        <f t="shared" si="1"/>
        <v>#VALUE!</v>
      </c>
      <c r="AT9" s="17" t="e">
        <f t="shared" si="1"/>
        <v>#VALUE!</v>
      </c>
      <c r="AU9" s="17" t="e">
        <f t="shared" si="1"/>
        <v>#VALUE!</v>
      </c>
      <c r="AV9" s="17" t="e">
        <f t="shared" si="1"/>
        <v>#VALUE!</v>
      </c>
      <c r="AW9" s="17" t="e">
        <f t="shared" si="1"/>
        <v>#VALUE!</v>
      </c>
      <c r="AX9" s="17" t="e">
        <f t="shared" si="1"/>
        <v>#VALUE!</v>
      </c>
      <c r="AY9" s="17" t="e">
        <f t="shared" si="1"/>
        <v>#VALUE!</v>
      </c>
      <c r="AZ9" s="17" t="e">
        <f t="shared" si="1"/>
        <v>#VALUE!</v>
      </c>
      <c r="BA9" s="17" t="e">
        <f t="shared" si="1"/>
        <v>#VALUE!</v>
      </c>
      <c r="BB9" s="17" t="e">
        <f t="shared" si="1"/>
        <v>#VALUE!</v>
      </c>
      <c r="BC9" s="17" t="e">
        <f t="shared" si="1"/>
        <v>#VALUE!</v>
      </c>
      <c r="BD9" s="17" t="e">
        <f t="shared" si="1"/>
        <v>#VALUE!</v>
      </c>
      <c r="BE9" s="17" t="e">
        <f t="shared" si="1"/>
        <v>#VALUE!</v>
      </c>
      <c r="BF9" s="17" t="e">
        <f t="shared" si="1"/>
        <v>#VALUE!</v>
      </c>
      <c r="BG9" s="17" t="e">
        <f t="shared" si="1"/>
        <v>#VALUE!</v>
      </c>
      <c r="BH9" s="17" t="e">
        <f t="shared" si="1"/>
        <v>#VALUE!</v>
      </c>
      <c r="BI9" s="17" t="e">
        <f t="shared" si="1"/>
        <v>#VALUE!</v>
      </c>
      <c r="BJ9" s="17" t="e">
        <f t="shared" si="1"/>
        <v>#VALUE!</v>
      </c>
      <c r="BK9" s="17" t="e">
        <f t="shared" si="1"/>
        <v>#VALUE!</v>
      </c>
      <c r="BL9" s="17" t="e">
        <f t="shared" si="1"/>
        <v>#VALUE!</v>
      </c>
      <c r="BM9" s="17" t="e">
        <f t="shared" si="1"/>
        <v>#VALUE!</v>
      </c>
      <c r="BN9" s="17" t="e">
        <f t="shared" si="1"/>
        <v>#VALUE!</v>
      </c>
      <c r="BO9" s="17" t="e">
        <f t="shared" si="1"/>
        <v>#VALUE!</v>
      </c>
      <c r="BP9" s="17" t="e">
        <f t="shared" si="1"/>
        <v>#VALUE!</v>
      </c>
      <c r="BQ9" s="17" t="e">
        <f t="shared" si="1"/>
        <v>#VALUE!</v>
      </c>
      <c r="BR9" s="17" t="e">
        <f t="shared" si="1"/>
        <v>#VALUE!</v>
      </c>
      <c r="BS9" s="17" t="e">
        <f t="shared" si="1"/>
        <v>#VALUE!</v>
      </c>
      <c r="BT9" s="17" t="e">
        <f t="shared" si="1"/>
        <v>#VALUE!</v>
      </c>
      <c r="BU9" s="17" t="e">
        <f t="shared" si="1"/>
        <v>#VALUE!</v>
      </c>
      <c r="BV9" s="17" t="e">
        <f t="shared" si="1"/>
        <v>#VALUE!</v>
      </c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J9" s="25"/>
      <c r="CL9" s="4"/>
      <c r="CM9" s="192"/>
      <c r="CN9" s="192"/>
      <c r="CO9" s="192"/>
      <c r="CP9" s="192"/>
      <c r="CQ9" s="192"/>
      <c r="CR9" s="192"/>
      <c r="CS9" s="192"/>
    </row>
    <row r="10" spans="1:98" s="183" customFormat="1" ht="14.15" customHeight="1" x14ac:dyDescent="0.2">
      <c r="A10" s="379" t="s">
        <v>1</v>
      </c>
      <c r="B10" s="293" t="s">
        <v>31</v>
      </c>
      <c r="C10" s="294"/>
      <c r="D10" s="293" t="s">
        <v>57</v>
      </c>
      <c r="E10" s="294"/>
      <c r="F10" s="361" t="s">
        <v>16</v>
      </c>
      <c r="G10" s="362"/>
      <c r="H10" s="363"/>
      <c r="I10" s="376" t="s">
        <v>0</v>
      </c>
      <c r="J10" s="361" t="s">
        <v>4</v>
      </c>
      <c r="K10" s="374" t="s">
        <v>20</v>
      </c>
      <c r="L10" s="375"/>
      <c r="M10" s="376" t="s">
        <v>65</v>
      </c>
      <c r="N10" s="358" t="s">
        <v>36</v>
      </c>
      <c r="O10" s="214" t="str">
        <f>IFERROR(" "&amp;MONTH(D5)&amp;"月","")</f>
        <v/>
      </c>
      <c r="P10" s="215" t="str">
        <f>IFERROR(IF(P11=1," "&amp;P8&amp;"月",""),"")</f>
        <v/>
      </c>
      <c r="Q10" s="215" t="str">
        <f t="shared" ref="Q10:BV10" si="2">IFERROR(IF(Q11=1," "&amp;Q8&amp;"月",""),"")</f>
        <v/>
      </c>
      <c r="R10" s="215" t="str">
        <f t="shared" si="2"/>
        <v/>
      </c>
      <c r="S10" s="215" t="str">
        <f t="shared" si="2"/>
        <v/>
      </c>
      <c r="T10" s="215" t="str">
        <f t="shared" si="2"/>
        <v/>
      </c>
      <c r="U10" s="215" t="str">
        <f t="shared" si="2"/>
        <v/>
      </c>
      <c r="V10" s="215" t="str">
        <f t="shared" si="2"/>
        <v/>
      </c>
      <c r="W10" s="215" t="str">
        <f t="shared" si="2"/>
        <v/>
      </c>
      <c r="X10" s="215" t="str">
        <f t="shared" si="2"/>
        <v/>
      </c>
      <c r="Y10" s="215" t="str">
        <f t="shared" si="2"/>
        <v/>
      </c>
      <c r="Z10" s="215" t="str">
        <f t="shared" si="2"/>
        <v/>
      </c>
      <c r="AA10" s="215" t="str">
        <f t="shared" si="2"/>
        <v/>
      </c>
      <c r="AB10" s="215" t="str">
        <f t="shared" si="2"/>
        <v/>
      </c>
      <c r="AC10" s="215" t="str">
        <f t="shared" si="2"/>
        <v/>
      </c>
      <c r="AD10" s="215" t="str">
        <f t="shared" si="2"/>
        <v/>
      </c>
      <c r="AE10" s="215" t="str">
        <f t="shared" si="2"/>
        <v/>
      </c>
      <c r="AF10" s="215" t="str">
        <f t="shared" si="2"/>
        <v/>
      </c>
      <c r="AG10" s="215" t="str">
        <f t="shared" si="2"/>
        <v/>
      </c>
      <c r="AH10" s="215" t="str">
        <f t="shared" si="2"/>
        <v/>
      </c>
      <c r="AI10" s="215" t="str">
        <f t="shared" si="2"/>
        <v/>
      </c>
      <c r="AJ10" s="215" t="str">
        <f t="shared" si="2"/>
        <v/>
      </c>
      <c r="AK10" s="215" t="str">
        <f t="shared" si="2"/>
        <v/>
      </c>
      <c r="AL10" s="215" t="str">
        <f t="shared" si="2"/>
        <v/>
      </c>
      <c r="AM10" s="215" t="str">
        <f t="shared" si="2"/>
        <v/>
      </c>
      <c r="AN10" s="215" t="str">
        <f t="shared" si="2"/>
        <v/>
      </c>
      <c r="AO10" s="215" t="str">
        <f t="shared" si="2"/>
        <v/>
      </c>
      <c r="AP10" s="215" t="str">
        <f t="shared" si="2"/>
        <v/>
      </c>
      <c r="AQ10" s="215" t="str">
        <f t="shared" si="2"/>
        <v/>
      </c>
      <c r="AR10" s="215" t="str">
        <f t="shared" si="2"/>
        <v/>
      </c>
      <c r="AS10" s="215" t="str">
        <f t="shared" si="2"/>
        <v/>
      </c>
      <c r="AT10" s="215" t="str">
        <f t="shared" si="2"/>
        <v/>
      </c>
      <c r="AU10" s="215" t="str">
        <f t="shared" si="2"/>
        <v/>
      </c>
      <c r="AV10" s="215" t="str">
        <f t="shared" si="2"/>
        <v/>
      </c>
      <c r="AW10" s="215" t="str">
        <f t="shared" si="2"/>
        <v/>
      </c>
      <c r="AX10" s="215" t="str">
        <f t="shared" si="2"/>
        <v/>
      </c>
      <c r="AY10" s="215" t="str">
        <f t="shared" si="2"/>
        <v/>
      </c>
      <c r="AZ10" s="215" t="str">
        <f t="shared" si="2"/>
        <v/>
      </c>
      <c r="BA10" s="215" t="str">
        <f t="shared" si="2"/>
        <v/>
      </c>
      <c r="BB10" s="215" t="str">
        <f t="shared" si="2"/>
        <v/>
      </c>
      <c r="BC10" s="215" t="str">
        <f t="shared" si="2"/>
        <v/>
      </c>
      <c r="BD10" s="215" t="str">
        <f t="shared" si="2"/>
        <v/>
      </c>
      <c r="BE10" s="215" t="str">
        <f t="shared" si="2"/>
        <v/>
      </c>
      <c r="BF10" s="215" t="str">
        <f t="shared" si="2"/>
        <v/>
      </c>
      <c r="BG10" s="215" t="str">
        <f t="shared" si="2"/>
        <v/>
      </c>
      <c r="BH10" s="215" t="str">
        <f t="shared" si="2"/>
        <v/>
      </c>
      <c r="BI10" s="215" t="str">
        <f t="shared" si="2"/>
        <v/>
      </c>
      <c r="BJ10" s="215" t="str">
        <f t="shared" si="2"/>
        <v/>
      </c>
      <c r="BK10" s="215" t="str">
        <f t="shared" si="2"/>
        <v/>
      </c>
      <c r="BL10" s="215" t="str">
        <f t="shared" si="2"/>
        <v/>
      </c>
      <c r="BM10" s="215" t="str">
        <f t="shared" si="2"/>
        <v/>
      </c>
      <c r="BN10" s="215" t="str">
        <f t="shared" si="2"/>
        <v/>
      </c>
      <c r="BO10" s="215" t="str">
        <f t="shared" si="2"/>
        <v/>
      </c>
      <c r="BP10" s="215" t="str">
        <f t="shared" si="2"/>
        <v/>
      </c>
      <c r="BQ10" s="215" t="str">
        <f t="shared" si="2"/>
        <v/>
      </c>
      <c r="BR10" s="215" t="str">
        <f t="shared" si="2"/>
        <v/>
      </c>
      <c r="BS10" s="215" t="str">
        <f t="shared" si="2"/>
        <v/>
      </c>
      <c r="BT10" s="215" t="str">
        <f t="shared" si="2"/>
        <v/>
      </c>
      <c r="BU10" s="215" t="str">
        <f t="shared" si="2"/>
        <v/>
      </c>
      <c r="BV10" s="215" t="str">
        <f t="shared" si="2"/>
        <v/>
      </c>
      <c r="BW10" s="348" t="s">
        <v>9</v>
      </c>
      <c r="BX10" s="349"/>
      <c r="BY10" s="349"/>
      <c r="BZ10" s="349"/>
      <c r="CA10" s="349"/>
      <c r="CB10" s="349"/>
      <c r="CC10" s="349"/>
      <c r="CD10" s="349"/>
      <c r="CE10" s="349"/>
      <c r="CF10" s="349"/>
      <c r="CG10" s="349"/>
      <c r="CH10" s="350"/>
      <c r="CI10" s="187"/>
      <c r="CJ10" s="188"/>
      <c r="CK10" s="187"/>
      <c r="CN10" s="183" t="str">
        <f>IF(C3&lt;&gt;"新型コロナウイルス感染症","入力内容から発生人数を算出しています。WEB報告の参考としてください。","")</f>
        <v>入力内容から発生人数を算出しています。WEB報告の参考としてください。</v>
      </c>
      <c r="CQ10" s="187"/>
    </row>
    <row r="11" spans="1:98" s="183" customFormat="1" ht="14.15" customHeight="1" x14ac:dyDescent="0.2">
      <c r="A11" s="380"/>
      <c r="B11" s="295"/>
      <c r="C11" s="296"/>
      <c r="D11" s="295"/>
      <c r="E11" s="296"/>
      <c r="F11" s="364"/>
      <c r="G11" s="365"/>
      <c r="H11" s="366"/>
      <c r="I11" s="377"/>
      <c r="J11" s="364"/>
      <c r="K11" s="373" t="s">
        <v>5</v>
      </c>
      <c r="L11" s="373" t="s">
        <v>19</v>
      </c>
      <c r="M11" s="377"/>
      <c r="N11" s="359"/>
      <c r="O11" s="216" t="str">
        <f>IFERROR(DAY($D$5),"")</f>
        <v/>
      </c>
      <c r="P11" s="217" t="str">
        <f>IFERROR(DAY($D$5+1),"")</f>
        <v/>
      </c>
      <c r="Q11" s="217" t="str">
        <f>IFERROR(DAY($D$5+2),"")</f>
        <v/>
      </c>
      <c r="R11" s="217" t="str">
        <f>IFERROR(DAY($D$5+3),"")</f>
        <v/>
      </c>
      <c r="S11" s="217" t="str">
        <f>IFERROR(DAY($D$5+4),"")</f>
        <v/>
      </c>
      <c r="T11" s="217" t="str">
        <f>IFERROR(DAY($D$5+5),"")</f>
        <v/>
      </c>
      <c r="U11" s="217" t="str">
        <f>IFERROR(DAY($D$5+6),"")</f>
        <v/>
      </c>
      <c r="V11" s="217" t="str">
        <f>IFERROR(DAY($D$5+7),"")</f>
        <v/>
      </c>
      <c r="W11" s="217" t="str">
        <f>IFERROR(DAY($D$5+8),"")</f>
        <v/>
      </c>
      <c r="X11" s="217" t="str">
        <f>IFERROR(DAY($D$5+9),"")</f>
        <v/>
      </c>
      <c r="Y11" s="217" t="str">
        <f>IFERROR(DAY($D$5+10),"")</f>
        <v/>
      </c>
      <c r="Z11" s="217" t="str">
        <f>IFERROR(DAY($D$5+11),"")</f>
        <v/>
      </c>
      <c r="AA11" s="217" t="str">
        <f>IFERROR(DAY($D$5+12),"")</f>
        <v/>
      </c>
      <c r="AB11" s="217" t="str">
        <f>IFERROR(DAY($D$5+13),"")</f>
        <v/>
      </c>
      <c r="AC11" s="217" t="str">
        <f>IFERROR(DAY($D$5+14),"")</f>
        <v/>
      </c>
      <c r="AD11" s="217" t="str">
        <f>IFERROR(DAY($D$5+15),"")</f>
        <v/>
      </c>
      <c r="AE11" s="217" t="str">
        <f>IFERROR(DAY($D$5+16),"")</f>
        <v/>
      </c>
      <c r="AF11" s="217" t="str">
        <f>IFERROR(DAY($D$5+17),"")</f>
        <v/>
      </c>
      <c r="AG11" s="217" t="str">
        <f>IFERROR(DAY($D$5+18),"")</f>
        <v/>
      </c>
      <c r="AH11" s="217" t="str">
        <f>IFERROR(DAY($D$5+19),"")</f>
        <v/>
      </c>
      <c r="AI11" s="217" t="str">
        <f>IFERROR(DAY($D$5+20),"")</f>
        <v/>
      </c>
      <c r="AJ11" s="217" t="str">
        <f>IFERROR(DAY($D$5+21),"")</f>
        <v/>
      </c>
      <c r="AK11" s="217" t="str">
        <f>IFERROR(DAY($D$5+22),"")</f>
        <v/>
      </c>
      <c r="AL11" s="217" t="str">
        <f>IFERROR(DAY($D$5+23),"")</f>
        <v/>
      </c>
      <c r="AM11" s="217" t="str">
        <f>IFERROR(DAY($D$5+24),"")</f>
        <v/>
      </c>
      <c r="AN11" s="217" t="str">
        <f>IFERROR(DAY($D$5+25),"")</f>
        <v/>
      </c>
      <c r="AO11" s="217" t="str">
        <f>IFERROR(DAY($D$5+26),"")</f>
        <v/>
      </c>
      <c r="AP11" s="217" t="str">
        <f>IFERROR(DAY($D$5+27),"")</f>
        <v/>
      </c>
      <c r="AQ11" s="217" t="str">
        <f>IFERROR(DAY($D$5+28),"")</f>
        <v/>
      </c>
      <c r="AR11" s="217" t="str">
        <f>IFERROR(DAY($D$5+29),"")</f>
        <v/>
      </c>
      <c r="AS11" s="217" t="str">
        <f>IFERROR(DAY($D$5+30),"")</f>
        <v/>
      </c>
      <c r="AT11" s="217" t="str">
        <f>IFERROR(DAY($D$5+31),"")</f>
        <v/>
      </c>
      <c r="AU11" s="217" t="str">
        <f>IFERROR(DAY($D$5+32),"")</f>
        <v/>
      </c>
      <c r="AV11" s="217" t="str">
        <f>IFERROR(DAY($D$5+33),"")</f>
        <v/>
      </c>
      <c r="AW11" s="217" t="str">
        <f>IFERROR(DAY($D$5+34),"")</f>
        <v/>
      </c>
      <c r="AX11" s="217" t="str">
        <f>IFERROR(DAY($D$5+35),"")</f>
        <v/>
      </c>
      <c r="AY11" s="217" t="str">
        <f>IFERROR(DAY($D$5+36),"")</f>
        <v/>
      </c>
      <c r="AZ11" s="217" t="str">
        <f>IFERROR(DAY($D$5+37),"")</f>
        <v/>
      </c>
      <c r="BA11" s="217" t="str">
        <f>IFERROR(DAY($D$5+38),"")</f>
        <v/>
      </c>
      <c r="BB11" s="217" t="str">
        <f>IFERROR(DAY($D$5+39),"")</f>
        <v/>
      </c>
      <c r="BC11" s="217" t="str">
        <f>IFERROR(DAY($D$5+40),"")</f>
        <v/>
      </c>
      <c r="BD11" s="217" t="str">
        <f>IFERROR(DAY($D$5+41),"")</f>
        <v/>
      </c>
      <c r="BE11" s="217" t="str">
        <f>IFERROR(DAY($D$5+42),"")</f>
        <v/>
      </c>
      <c r="BF11" s="217" t="str">
        <f>IFERROR(DAY($D$5+43),"")</f>
        <v/>
      </c>
      <c r="BG11" s="217" t="str">
        <f>IFERROR(DAY($D$5+44),"")</f>
        <v/>
      </c>
      <c r="BH11" s="217" t="str">
        <f>IFERROR(DAY($D$5+45),"")</f>
        <v/>
      </c>
      <c r="BI11" s="217" t="str">
        <f>IFERROR(DAY($D$5+46),"")</f>
        <v/>
      </c>
      <c r="BJ11" s="217" t="str">
        <f>IFERROR(DAY($D$5+47),"")</f>
        <v/>
      </c>
      <c r="BK11" s="217" t="str">
        <f>IFERROR(DAY($D$5+48),"")</f>
        <v/>
      </c>
      <c r="BL11" s="217" t="str">
        <f>IFERROR(DAY($D$5+49),"")</f>
        <v/>
      </c>
      <c r="BM11" s="217" t="str">
        <f>IFERROR(DAY($D$5+50),"")</f>
        <v/>
      </c>
      <c r="BN11" s="217" t="str">
        <f>IFERROR(DAY($D$5+51),"")</f>
        <v/>
      </c>
      <c r="BO11" s="217" t="str">
        <f>IFERROR(DAY($D$5+52),"")</f>
        <v/>
      </c>
      <c r="BP11" s="217" t="str">
        <f>IFERROR(DAY($D$5+53),"")</f>
        <v/>
      </c>
      <c r="BQ11" s="217" t="str">
        <f>IFERROR(DAY($D$5+54),"")</f>
        <v/>
      </c>
      <c r="BR11" s="217" t="str">
        <f>IFERROR(DAY($D$5+55),"")</f>
        <v/>
      </c>
      <c r="BS11" s="217" t="str">
        <f>IFERROR(DAY($D$5+56),"")</f>
        <v/>
      </c>
      <c r="BT11" s="217" t="str">
        <f>IFERROR(DAY($D$5+57),"")</f>
        <v/>
      </c>
      <c r="BU11" s="217" t="str">
        <f>IFERROR(DAY($D$5+58),"")</f>
        <v/>
      </c>
      <c r="BV11" s="228" t="str">
        <f>IFERROR(DAY($D$5+59),"")</f>
        <v/>
      </c>
      <c r="BW11" s="351"/>
      <c r="BX11" s="352"/>
      <c r="BY11" s="352"/>
      <c r="BZ11" s="352"/>
      <c r="CA11" s="352"/>
      <c r="CB11" s="352"/>
      <c r="CC11" s="352"/>
      <c r="CD11" s="352"/>
      <c r="CE11" s="352"/>
      <c r="CF11" s="352"/>
      <c r="CG11" s="352"/>
      <c r="CH11" s="353"/>
      <c r="CI11" s="187"/>
      <c r="CJ11" s="188"/>
      <c r="CK11" s="187"/>
      <c r="CL11" s="183">
        <f>MAX('記載様式（入所者・利用者）'!CQ:CQ)</f>
        <v>0</v>
      </c>
      <c r="CN11" s="183" t="str">
        <f>IF(C3&lt;&gt;"新型コロナウイルス感染症","○ユニット・フロア別の有症状者数（累計）","")</f>
        <v>○ユニット・フロア別の有症状者数（累計）</v>
      </c>
      <c r="CQ11" s="187"/>
      <c r="CR11" s="270" t="str">
        <f>IF(C3&lt;&gt;"新型コロナウイルス感染症","○有症状者数（現時点）、入院者数、死亡者数","")</f>
        <v>○有症状者数（現時点）、入院者数、死亡者数</v>
      </c>
      <c r="CS11" s="270"/>
      <c r="CT11" s="270"/>
    </row>
    <row r="12" spans="1:98" s="183" customFormat="1" ht="14.15" customHeight="1" thickBot="1" x14ac:dyDescent="0.25">
      <c r="A12" s="381"/>
      <c r="B12" s="297"/>
      <c r="C12" s="298"/>
      <c r="D12" s="297"/>
      <c r="E12" s="298"/>
      <c r="F12" s="367"/>
      <c r="G12" s="368"/>
      <c r="H12" s="369"/>
      <c r="I12" s="378"/>
      <c r="J12" s="367"/>
      <c r="K12" s="367"/>
      <c r="L12" s="367"/>
      <c r="M12" s="378"/>
      <c r="N12" s="360"/>
      <c r="O12" s="219" t="str">
        <f>IFERROR(TEXT(O9,"aaa"),"")</f>
        <v/>
      </c>
      <c r="P12" s="220" t="str">
        <f>IFERROR(TEXT(P9,"aaa"),"")</f>
        <v/>
      </c>
      <c r="Q12" s="220" t="str">
        <f t="shared" ref="Q12:BV12" si="3">IFERROR(TEXT(Q9,"aaa"),"")</f>
        <v/>
      </c>
      <c r="R12" s="220" t="str">
        <f t="shared" si="3"/>
        <v/>
      </c>
      <c r="S12" s="220" t="str">
        <f t="shared" si="3"/>
        <v/>
      </c>
      <c r="T12" s="220" t="str">
        <f t="shared" si="3"/>
        <v/>
      </c>
      <c r="U12" s="220" t="str">
        <f t="shared" si="3"/>
        <v/>
      </c>
      <c r="V12" s="220" t="str">
        <f t="shared" si="3"/>
        <v/>
      </c>
      <c r="W12" s="220" t="str">
        <f t="shared" si="3"/>
        <v/>
      </c>
      <c r="X12" s="220" t="str">
        <f t="shared" si="3"/>
        <v/>
      </c>
      <c r="Y12" s="220" t="str">
        <f t="shared" si="3"/>
        <v/>
      </c>
      <c r="Z12" s="220" t="str">
        <f t="shared" si="3"/>
        <v/>
      </c>
      <c r="AA12" s="220" t="str">
        <f t="shared" si="3"/>
        <v/>
      </c>
      <c r="AB12" s="220" t="str">
        <f t="shared" si="3"/>
        <v/>
      </c>
      <c r="AC12" s="220" t="str">
        <f t="shared" si="3"/>
        <v/>
      </c>
      <c r="AD12" s="220" t="str">
        <f t="shared" si="3"/>
        <v/>
      </c>
      <c r="AE12" s="220" t="str">
        <f t="shared" si="3"/>
        <v/>
      </c>
      <c r="AF12" s="220" t="str">
        <f t="shared" si="3"/>
        <v/>
      </c>
      <c r="AG12" s="220" t="str">
        <f t="shared" si="3"/>
        <v/>
      </c>
      <c r="AH12" s="220" t="str">
        <f t="shared" si="3"/>
        <v/>
      </c>
      <c r="AI12" s="220" t="str">
        <f t="shared" si="3"/>
        <v/>
      </c>
      <c r="AJ12" s="220" t="str">
        <f t="shared" si="3"/>
        <v/>
      </c>
      <c r="AK12" s="220" t="str">
        <f t="shared" si="3"/>
        <v/>
      </c>
      <c r="AL12" s="220" t="str">
        <f t="shared" si="3"/>
        <v/>
      </c>
      <c r="AM12" s="220" t="str">
        <f t="shared" si="3"/>
        <v/>
      </c>
      <c r="AN12" s="220" t="str">
        <f t="shared" si="3"/>
        <v/>
      </c>
      <c r="AO12" s="220" t="str">
        <f t="shared" si="3"/>
        <v/>
      </c>
      <c r="AP12" s="220" t="str">
        <f t="shared" si="3"/>
        <v/>
      </c>
      <c r="AQ12" s="220" t="str">
        <f t="shared" si="3"/>
        <v/>
      </c>
      <c r="AR12" s="220" t="str">
        <f t="shared" si="3"/>
        <v/>
      </c>
      <c r="AS12" s="220" t="str">
        <f t="shared" si="3"/>
        <v/>
      </c>
      <c r="AT12" s="220" t="str">
        <f t="shared" si="3"/>
        <v/>
      </c>
      <c r="AU12" s="220" t="str">
        <f t="shared" si="3"/>
        <v/>
      </c>
      <c r="AV12" s="220" t="str">
        <f t="shared" si="3"/>
        <v/>
      </c>
      <c r="AW12" s="220" t="str">
        <f t="shared" si="3"/>
        <v/>
      </c>
      <c r="AX12" s="220" t="str">
        <f t="shared" si="3"/>
        <v/>
      </c>
      <c r="AY12" s="220" t="str">
        <f t="shared" si="3"/>
        <v/>
      </c>
      <c r="AZ12" s="220" t="str">
        <f t="shared" si="3"/>
        <v/>
      </c>
      <c r="BA12" s="220" t="str">
        <f t="shared" si="3"/>
        <v/>
      </c>
      <c r="BB12" s="220" t="str">
        <f t="shared" si="3"/>
        <v/>
      </c>
      <c r="BC12" s="220" t="str">
        <f t="shared" si="3"/>
        <v/>
      </c>
      <c r="BD12" s="220" t="str">
        <f t="shared" si="3"/>
        <v/>
      </c>
      <c r="BE12" s="220" t="str">
        <f t="shared" si="3"/>
        <v/>
      </c>
      <c r="BF12" s="220" t="str">
        <f t="shared" si="3"/>
        <v/>
      </c>
      <c r="BG12" s="220" t="str">
        <f t="shared" si="3"/>
        <v/>
      </c>
      <c r="BH12" s="220" t="str">
        <f t="shared" si="3"/>
        <v/>
      </c>
      <c r="BI12" s="220" t="str">
        <f t="shared" si="3"/>
        <v/>
      </c>
      <c r="BJ12" s="220" t="str">
        <f t="shared" si="3"/>
        <v/>
      </c>
      <c r="BK12" s="220" t="str">
        <f t="shared" si="3"/>
        <v/>
      </c>
      <c r="BL12" s="220" t="str">
        <f t="shared" si="3"/>
        <v/>
      </c>
      <c r="BM12" s="220" t="str">
        <f t="shared" si="3"/>
        <v/>
      </c>
      <c r="BN12" s="220" t="str">
        <f t="shared" si="3"/>
        <v/>
      </c>
      <c r="BO12" s="220" t="str">
        <f t="shared" si="3"/>
        <v/>
      </c>
      <c r="BP12" s="220" t="str">
        <f t="shared" si="3"/>
        <v/>
      </c>
      <c r="BQ12" s="220" t="str">
        <f t="shared" si="3"/>
        <v/>
      </c>
      <c r="BR12" s="220" t="str">
        <f t="shared" si="3"/>
        <v/>
      </c>
      <c r="BS12" s="220" t="str">
        <f t="shared" si="3"/>
        <v/>
      </c>
      <c r="BT12" s="220" t="str">
        <f t="shared" si="3"/>
        <v/>
      </c>
      <c r="BU12" s="220" t="str">
        <f t="shared" si="3"/>
        <v/>
      </c>
      <c r="BV12" s="220" t="str">
        <f t="shared" si="3"/>
        <v/>
      </c>
      <c r="BW12" s="354"/>
      <c r="BX12" s="355"/>
      <c r="BY12" s="355"/>
      <c r="BZ12" s="355"/>
      <c r="CA12" s="355"/>
      <c r="CB12" s="355"/>
      <c r="CC12" s="355"/>
      <c r="CD12" s="355"/>
      <c r="CE12" s="355"/>
      <c r="CF12" s="355"/>
      <c r="CG12" s="355"/>
      <c r="CH12" s="356"/>
      <c r="CI12" s="229" t="s">
        <v>39</v>
      </c>
      <c r="CJ12" s="230" t="s">
        <v>40</v>
      </c>
      <c r="CK12" s="346" t="s">
        <v>41</v>
      </c>
      <c r="CL12" s="346"/>
      <c r="CN12" s="213"/>
      <c r="CO12" s="213" t="str">
        <f>IF(C3&lt;&gt;"新型コロナウイルス感染症","利用者","")</f>
        <v>利用者</v>
      </c>
      <c r="CP12" s="213" t="str">
        <f>IF(C3&lt;&gt;"新型コロナウイルス感染症","職員","")</f>
        <v>職員</v>
      </c>
      <c r="CQ12" s="187"/>
      <c r="CR12" s="210"/>
      <c r="CS12" s="210" t="str">
        <f>IF(C3&lt;&gt;"新型コロナウイルス感染症","利用者","")</f>
        <v>利用者</v>
      </c>
      <c r="CT12" s="210" t="str">
        <f>IF(C3&lt;&gt;"新型コロナウイルス感染症","職員","")</f>
        <v>職員</v>
      </c>
    </row>
    <row r="13" spans="1:98" ht="15" customHeight="1" x14ac:dyDescent="0.2">
      <c r="A13" s="97" t="str">
        <f>IF(B13="","","1")</f>
        <v/>
      </c>
      <c r="B13" s="385"/>
      <c r="C13" s="386"/>
      <c r="D13" s="385"/>
      <c r="E13" s="386"/>
      <c r="F13" s="370"/>
      <c r="G13" s="371"/>
      <c r="H13" s="372"/>
      <c r="I13" s="101"/>
      <c r="J13" s="164"/>
      <c r="K13" s="165"/>
      <c r="L13" s="166"/>
      <c r="M13" s="167"/>
      <c r="N13" s="168"/>
      <c r="O13" s="263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1"/>
      <c r="AW13" s="251"/>
      <c r="AX13" s="251"/>
      <c r="AY13" s="251"/>
      <c r="AZ13" s="251"/>
      <c r="BA13" s="251"/>
      <c r="BB13" s="251"/>
      <c r="BC13" s="251"/>
      <c r="BD13" s="251"/>
      <c r="BE13" s="251"/>
      <c r="BF13" s="251"/>
      <c r="BG13" s="251"/>
      <c r="BH13" s="251"/>
      <c r="BI13" s="251"/>
      <c r="BJ13" s="251"/>
      <c r="BK13" s="251"/>
      <c r="BL13" s="251"/>
      <c r="BM13" s="251"/>
      <c r="BN13" s="251"/>
      <c r="BO13" s="251"/>
      <c r="BP13" s="251"/>
      <c r="BQ13" s="251"/>
      <c r="BR13" s="251"/>
      <c r="BS13" s="251"/>
      <c r="BT13" s="251"/>
      <c r="BU13" s="251"/>
      <c r="BV13" s="252"/>
      <c r="BW13" s="142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4"/>
      <c r="CI13" s="6" t="b">
        <f>COUNTIF(O13:BV13,"○")&gt;0</f>
        <v>0</v>
      </c>
      <c r="CJ13" s="29" t="str">
        <f t="shared" ref="CJ13:CJ44" ca="1" si="4">IFERROR(OFFSET($O$9,0,MATCH("○",O13:BV13,0)-1,1,1),"")</f>
        <v/>
      </c>
      <c r="CK13" s="5">
        <f>IF(COUNTIF($B$13:B13,B13)+COUNTIF('記載様式（入所者・利用者）'!$CU$13:$CU$22,B13)=1,1,0)</f>
        <v>0</v>
      </c>
      <c r="CL13" s="1">
        <f>SUM($CK$13:CK13)+$CL$11</f>
        <v>0</v>
      </c>
      <c r="CN13" s="213" t="str">
        <f>IF('記載様式（入所者・利用者）'!CW13="","",'記載様式（入所者・利用者）'!CW13)</f>
        <v/>
      </c>
      <c r="CO13" s="231" t="str">
        <f>IF(AND($C$3&lt;&gt;"新型コロナウイルス感染症",CN13&lt;&gt;""),'記載様式（入所者・利用者）'!CX13,"")</f>
        <v/>
      </c>
      <c r="CP13" s="231" t="str">
        <f t="shared" ref="CP13:CP22" si="5">IF(AND($C$3&lt;&gt;"新型コロナウイルス感染症",CN13&lt;&gt;""),COUNTIFS(B:B,CN13,CI:CI,TRUE),"")</f>
        <v/>
      </c>
      <c r="CQ13" s="187"/>
      <c r="CR13" s="209" t="str">
        <f>IF(C3&lt;&gt;"新型コロナウイルス感染症","有症状者数（現時点）","")</f>
        <v>有症状者数（現時点）</v>
      </c>
      <c r="CS13" s="232">
        <f ca="1">IF(C3&lt;&gt;"新型コロナウイルス感染症",'記載様式（入所者・利用者）'!DB13,"")</f>
        <v>0</v>
      </c>
      <c r="CT13" s="232">
        <f ca="1">IFERROR(IF(C3&lt;&gt;"新型コロナウイルス感染症",COUNTIF(OFFSET(CN13,0,MATCH(CA3,9:9)-1,100,1),"○"),""),0)</f>
        <v>0</v>
      </c>
    </row>
    <row r="14" spans="1:98" ht="15" customHeight="1" x14ac:dyDescent="0.2">
      <c r="A14" s="95" t="str">
        <f>IFERROR(IF(B14="","",A13+1),"")</f>
        <v/>
      </c>
      <c r="B14" s="276"/>
      <c r="C14" s="277"/>
      <c r="D14" s="276"/>
      <c r="E14" s="277"/>
      <c r="F14" s="299"/>
      <c r="G14" s="300"/>
      <c r="H14" s="301"/>
      <c r="I14" s="109"/>
      <c r="J14" s="108"/>
      <c r="K14" s="108"/>
      <c r="L14" s="169"/>
      <c r="M14" s="111"/>
      <c r="N14" s="109"/>
      <c r="O14" s="256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  <c r="AP14" s="254"/>
      <c r="AQ14" s="254"/>
      <c r="AR14" s="254"/>
      <c r="AS14" s="254"/>
      <c r="AT14" s="254"/>
      <c r="AU14" s="254"/>
      <c r="AV14" s="254"/>
      <c r="AW14" s="254"/>
      <c r="AX14" s="254"/>
      <c r="AY14" s="254"/>
      <c r="AZ14" s="254"/>
      <c r="BA14" s="254"/>
      <c r="BB14" s="254"/>
      <c r="BC14" s="254"/>
      <c r="BD14" s="254"/>
      <c r="BE14" s="254"/>
      <c r="BF14" s="254"/>
      <c r="BG14" s="254"/>
      <c r="BH14" s="254"/>
      <c r="BI14" s="254"/>
      <c r="BJ14" s="254"/>
      <c r="BK14" s="254"/>
      <c r="BL14" s="254"/>
      <c r="BM14" s="254"/>
      <c r="BN14" s="254"/>
      <c r="BO14" s="254"/>
      <c r="BP14" s="254"/>
      <c r="BQ14" s="254"/>
      <c r="BR14" s="254"/>
      <c r="BS14" s="254"/>
      <c r="BT14" s="254"/>
      <c r="BU14" s="254"/>
      <c r="BV14" s="255"/>
      <c r="BW14" s="142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4"/>
      <c r="CI14" s="6" t="b">
        <f t="shared" ref="CI14:CI77" si="6">COUNTIF(O14:BV14,"○")&gt;0</f>
        <v>0</v>
      </c>
      <c r="CJ14" s="29" t="str">
        <f t="shared" ca="1" si="4"/>
        <v/>
      </c>
      <c r="CK14" s="5">
        <f>IF(COUNTIF($B$13:B14,B14)+COUNTIF('記載様式（入所者・利用者）'!$CU$13:$CU$22,B14)=1,1,0)</f>
        <v>0</v>
      </c>
      <c r="CL14" s="1">
        <f>SUM($CK$13:CK14)+$CL$11</f>
        <v>0</v>
      </c>
      <c r="CN14" s="213" t="str">
        <f>IF('記載様式（入所者・利用者）'!CW14="","",'記載様式（入所者・利用者）'!CW14)</f>
        <v/>
      </c>
      <c r="CO14" s="231" t="str">
        <f>IF(AND($C$3&lt;&gt;"新型コロナウイルス感染症",CN14&lt;&gt;""),'記載様式（入所者・利用者）'!CX14,"")</f>
        <v/>
      </c>
      <c r="CP14" s="231" t="str">
        <f t="shared" si="5"/>
        <v/>
      </c>
      <c r="CQ14" s="187"/>
      <c r="CR14" s="209" t="str">
        <f>IF(C3&lt;&gt;"新型コロナウイルス感染症","入院者数（現時点）","")</f>
        <v>入院者数（現時点）</v>
      </c>
      <c r="CS14" s="232">
        <f>IF(C3&lt;&gt;"新型コロナウイルス感染症",'記載様式（入所者・利用者）'!DB14,"")</f>
        <v>0</v>
      </c>
      <c r="CT14" s="210" t="str">
        <f>IF($C$3&lt;&gt;"新型コロナウイルス感染症","ー","")</f>
        <v>ー</v>
      </c>
    </row>
    <row r="15" spans="1:98" s="2" customFormat="1" ht="15" customHeight="1" x14ac:dyDescent="0.2">
      <c r="A15" s="95" t="str">
        <f t="shared" ref="A15:A78" si="7">IFERROR(IF(B15="","",A14+1),"")</f>
        <v/>
      </c>
      <c r="B15" s="276"/>
      <c r="C15" s="277"/>
      <c r="D15" s="276"/>
      <c r="E15" s="277"/>
      <c r="F15" s="299"/>
      <c r="G15" s="300"/>
      <c r="H15" s="301"/>
      <c r="I15" s="109"/>
      <c r="J15" s="108"/>
      <c r="K15" s="108"/>
      <c r="L15" s="169"/>
      <c r="M15" s="111"/>
      <c r="N15" s="109"/>
      <c r="O15" s="256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55"/>
      <c r="BW15" s="142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4"/>
      <c r="CI15" s="6" t="b">
        <f t="shared" si="6"/>
        <v>0</v>
      </c>
      <c r="CJ15" s="29" t="str">
        <f t="shared" ca="1" si="4"/>
        <v/>
      </c>
      <c r="CK15" s="5">
        <f>IF(COUNTIF($B$13:B15,B15)+COUNTIF('記載様式（入所者・利用者）'!$CU$13:$CU$22,B15)=1,1,0)</f>
        <v>0</v>
      </c>
      <c r="CL15" s="1">
        <f>SUM($CK$13:CK15)+$CL$11</f>
        <v>0</v>
      </c>
      <c r="CM15" s="183"/>
      <c r="CN15" s="213" t="str">
        <f>IF('記載様式（入所者・利用者）'!CW15="","",'記載様式（入所者・利用者）'!CW15)</f>
        <v/>
      </c>
      <c r="CO15" s="231" t="str">
        <f>IF(AND($C$3&lt;&gt;"新型コロナウイルス感染症",CN15&lt;&gt;""),'記載様式（入所者・利用者）'!CX15,"")</f>
        <v/>
      </c>
      <c r="CP15" s="231" t="str">
        <f t="shared" si="5"/>
        <v/>
      </c>
      <c r="CQ15" s="183"/>
      <c r="CR15" s="233" t="str">
        <f>IF(C3&lt;&gt;"新型コロナウイルス感染症","死亡者数（累計）","")</f>
        <v>死亡者数（累計）</v>
      </c>
      <c r="CS15" s="232">
        <f>IF(C4&lt;&gt;"新型コロナウイルス感染症",'記載様式（入所者・利用者）'!DB15,"")</f>
        <v>0</v>
      </c>
      <c r="CT15" s="210" t="str">
        <f>IF($C$3&lt;&gt;"新型コロナウイルス感染症","ー","")</f>
        <v>ー</v>
      </c>
    </row>
    <row r="16" spans="1:98" s="2" customFormat="1" ht="15" customHeight="1" x14ac:dyDescent="0.2">
      <c r="A16" s="95" t="str">
        <f t="shared" si="7"/>
        <v/>
      </c>
      <c r="B16" s="276"/>
      <c r="C16" s="277"/>
      <c r="D16" s="276"/>
      <c r="E16" s="277"/>
      <c r="F16" s="299"/>
      <c r="G16" s="300"/>
      <c r="H16" s="301"/>
      <c r="I16" s="109"/>
      <c r="J16" s="108"/>
      <c r="K16" s="108"/>
      <c r="L16" s="108"/>
      <c r="M16" s="111"/>
      <c r="N16" s="109"/>
      <c r="O16" s="256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4"/>
      <c r="BH16" s="254"/>
      <c r="BI16" s="254"/>
      <c r="BJ16" s="254"/>
      <c r="BK16" s="254"/>
      <c r="BL16" s="254"/>
      <c r="BM16" s="254"/>
      <c r="BN16" s="254"/>
      <c r="BO16" s="254"/>
      <c r="BP16" s="254"/>
      <c r="BQ16" s="254"/>
      <c r="BR16" s="254"/>
      <c r="BS16" s="254"/>
      <c r="BT16" s="254"/>
      <c r="BU16" s="254"/>
      <c r="BV16" s="255"/>
      <c r="BW16" s="142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4"/>
      <c r="CI16" s="6" t="b">
        <f t="shared" si="6"/>
        <v>0</v>
      </c>
      <c r="CJ16" s="29" t="str">
        <f t="shared" ca="1" si="4"/>
        <v/>
      </c>
      <c r="CK16" s="5">
        <f>IF(COUNTIF($B$13:B16,B16)+COUNTIF('記載様式（入所者・利用者）'!$CU$13:$CU$22,B16)=1,1,0)</f>
        <v>0</v>
      </c>
      <c r="CL16" s="1">
        <f>SUM($CK$13:CK16)+$CL$11</f>
        <v>0</v>
      </c>
      <c r="CM16" s="183"/>
      <c r="CN16" s="213" t="str">
        <f>IF('記載様式（入所者・利用者）'!CW16="","",'記載様式（入所者・利用者）'!CW16)</f>
        <v/>
      </c>
      <c r="CO16" s="231" t="str">
        <f>IF(AND($C$3&lt;&gt;"新型コロナウイルス感染症",CN16&lt;&gt;""),'記載様式（入所者・利用者）'!CX16,"")</f>
        <v/>
      </c>
      <c r="CP16" s="231" t="str">
        <f t="shared" si="5"/>
        <v/>
      </c>
      <c r="CQ16" s="183"/>
      <c r="CR16" s="183"/>
      <c r="CS16" s="183"/>
      <c r="CT16" s="183"/>
    </row>
    <row r="17" spans="1:98" s="2" customFormat="1" ht="15" customHeight="1" x14ac:dyDescent="0.2">
      <c r="A17" s="95" t="str">
        <f t="shared" si="7"/>
        <v/>
      </c>
      <c r="B17" s="276"/>
      <c r="C17" s="277"/>
      <c r="D17" s="276"/>
      <c r="E17" s="277"/>
      <c r="F17" s="299"/>
      <c r="G17" s="300"/>
      <c r="H17" s="301"/>
      <c r="I17" s="109"/>
      <c r="J17" s="108"/>
      <c r="K17" s="108"/>
      <c r="L17" s="169"/>
      <c r="M17" s="111"/>
      <c r="N17" s="109"/>
      <c r="O17" s="256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  <c r="BR17" s="254"/>
      <c r="BS17" s="254"/>
      <c r="BT17" s="254"/>
      <c r="BU17" s="254"/>
      <c r="BV17" s="255"/>
      <c r="BW17" s="142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4"/>
      <c r="CI17" s="6" t="b">
        <f t="shared" si="6"/>
        <v>0</v>
      </c>
      <c r="CJ17" s="29" t="str">
        <f t="shared" ca="1" si="4"/>
        <v/>
      </c>
      <c r="CK17" s="5">
        <f>IF(COUNTIF($B$13:B17,B17)+COUNTIF('記載様式（入所者・利用者）'!$CU$13:$CU$22,B17)=1,1,0)</f>
        <v>0</v>
      </c>
      <c r="CL17" s="1">
        <f>SUM($CK$13:CK17)+$CL$11</f>
        <v>0</v>
      </c>
      <c r="CM17" s="183"/>
      <c r="CN17" s="213" t="str">
        <f>IF('記載様式（入所者・利用者）'!CW17="","",'記載様式（入所者・利用者）'!CW17)</f>
        <v/>
      </c>
      <c r="CO17" s="231" t="str">
        <f>IF(AND($C$3&lt;&gt;"新型コロナウイルス感染症",CN17&lt;&gt;""),'記載様式（入所者・利用者）'!CX17,"")</f>
        <v/>
      </c>
      <c r="CP17" s="231" t="str">
        <f t="shared" si="5"/>
        <v/>
      </c>
      <c r="CQ17" s="183"/>
      <c r="CR17" s="183"/>
      <c r="CS17" s="183"/>
      <c r="CT17" s="183"/>
    </row>
    <row r="18" spans="1:98" s="2" customFormat="1" ht="15" customHeight="1" x14ac:dyDescent="0.2">
      <c r="A18" s="95" t="str">
        <f t="shared" si="7"/>
        <v/>
      </c>
      <c r="B18" s="276"/>
      <c r="C18" s="277"/>
      <c r="D18" s="276"/>
      <c r="E18" s="277"/>
      <c r="F18" s="299"/>
      <c r="G18" s="300"/>
      <c r="H18" s="301"/>
      <c r="I18" s="109"/>
      <c r="J18" s="108"/>
      <c r="K18" s="108"/>
      <c r="L18" s="108"/>
      <c r="M18" s="111"/>
      <c r="N18" s="109"/>
      <c r="O18" s="256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  <c r="BR18" s="254"/>
      <c r="BS18" s="254"/>
      <c r="BT18" s="254"/>
      <c r="BU18" s="254"/>
      <c r="BV18" s="255"/>
      <c r="BW18" s="142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4"/>
      <c r="CI18" s="6" t="b">
        <f t="shared" si="6"/>
        <v>0</v>
      </c>
      <c r="CJ18" s="29" t="str">
        <f t="shared" ca="1" si="4"/>
        <v/>
      </c>
      <c r="CK18" s="5">
        <f>IF(COUNTIF($B$13:B18,B18)+COUNTIF('記載様式（入所者・利用者）'!$CU$13:$CU$22,B18)=1,1,0)</f>
        <v>0</v>
      </c>
      <c r="CL18" s="1">
        <f>SUM($CK$13:CK18)+$CL$11</f>
        <v>0</v>
      </c>
      <c r="CM18" s="183"/>
      <c r="CN18" s="213" t="str">
        <f>IF('記載様式（入所者・利用者）'!CW18="","",'記載様式（入所者・利用者）'!CW18)</f>
        <v/>
      </c>
      <c r="CO18" s="231" t="str">
        <f>IF(AND($C$3&lt;&gt;"新型コロナウイルス感染症",CN18&lt;&gt;""),'記載様式（入所者・利用者）'!CX18,"")</f>
        <v/>
      </c>
      <c r="CP18" s="231" t="str">
        <f t="shared" si="5"/>
        <v/>
      </c>
      <c r="CQ18" s="183"/>
      <c r="CR18" s="183"/>
      <c r="CS18" s="183"/>
      <c r="CT18" s="183"/>
    </row>
    <row r="19" spans="1:98" s="2" customFormat="1" ht="15" customHeight="1" x14ac:dyDescent="0.2">
      <c r="A19" s="95" t="str">
        <f t="shared" si="7"/>
        <v/>
      </c>
      <c r="B19" s="276"/>
      <c r="C19" s="277"/>
      <c r="D19" s="276"/>
      <c r="E19" s="277"/>
      <c r="F19" s="299"/>
      <c r="G19" s="300"/>
      <c r="H19" s="301"/>
      <c r="I19" s="109"/>
      <c r="J19" s="108"/>
      <c r="K19" s="108"/>
      <c r="L19" s="108"/>
      <c r="M19" s="111"/>
      <c r="N19" s="109"/>
      <c r="O19" s="256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4"/>
      <c r="BH19" s="254"/>
      <c r="BI19" s="254"/>
      <c r="BJ19" s="254"/>
      <c r="BK19" s="254"/>
      <c r="BL19" s="254"/>
      <c r="BM19" s="254"/>
      <c r="BN19" s="254"/>
      <c r="BO19" s="254"/>
      <c r="BP19" s="254"/>
      <c r="BQ19" s="254"/>
      <c r="BR19" s="254"/>
      <c r="BS19" s="254"/>
      <c r="BT19" s="254"/>
      <c r="BU19" s="254"/>
      <c r="BV19" s="255"/>
      <c r="BW19" s="142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4"/>
      <c r="CI19" s="6" t="b">
        <f t="shared" si="6"/>
        <v>0</v>
      </c>
      <c r="CJ19" s="29" t="str">
        <f t="shared" ca="1" si="4"/>
        <v/>
      </c>
      <c r="CK19" s="5">
        <f>IF(COUNTIF($B$13:B19,B19)+COUNTIF('記載様式（入所者・利用者）'!$CU$13:$CU$22,B19)=1,1,0)</f>
        <v>0</v>
      </c>
      <c r="CL19" s="1">
        <f>SUM($CK$13:CK19)+$CL$11</f>
        <v>0</v>
      </c>
      <c r="CM19" s="183"/>
      <c r="CN19" s="213" t="str">
        <f>IF('記載様式（入所者・利用者）'!CW19="","",'記載様式（入所者・利用者）'!CW19)</f>
        <v/>
      </c>
      <c r="CO19" s="231" t="str">
        <f>IF(AND($C$3&lt;&gt;"新型コロナウイルス感染症",CN19&lt;&gt;""),'記載様式（入所者・利用者）'!CX19,"")</f>
        <v/>
      </c>
      <c r="CP19" s="231" t="str">
        <f t="shared" si="5"/>
        <v/>
      </c>
      <c r="CQ19" s="183"/>
      <c r="CR19" s="183"/>
      <c r="CS19" s="183"/>
      <c r="CT19" s="183"/>
    </row>
    <row r="20" spans="1:98" s="2" customFormat="1" ht="15" customHeight="1" x14ac:dyDescent="0.2">
      <c r="A20" s="95" t="str">
        <f t="shared" si="7"/>
        <v/>
      </c>
      <c r="B20" s="276"/>
      <c r="C20" s="277"/>
      <c r="D20" s="276"/>
      <c r="E20" s="277"/>
      <c r="F20" s="299"/>
      <c r="G20" s="300"/>
      <c r="H20" s="301"/>
      <c r="I20" s="109"/>
      <c r="J20" s="108"/>
      <c r="K20" s="108"/>
      <c r="L20" s="108"/>
      <c r="M20" s="111"/>
      <c r="N20" s="109"/>
      <c r="O20" s="256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4"/>
      <c r="BH20" s="254"/>
      <c r="BI20" s="254"/>
      <c r="BJ20" s="254"/>
      <c r="BK20" s="254"/>
      <c r="BL20" s="254"/>
      <c r="BM20" s="254"/>
      <c r="BN20" s="254"/>
      <c r="BO20" s="254"/>
      <c r="BP20" s="254"/>
      <c r="BQ20" s="254"/>
      <c r="BR20" s="254"/>
      <c r="BS20" s="254"/>
      <c r="BT20" s="254"/>
      <c r="BU20" s="254"/>
      <c r="BV20" s="255"/>
      <c r="BW20" s="142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4"/>
      <c r="CI20" s="6" t="b">
        <f t="shared" si="6"/>
        <v>0</v>
      </c>
      <c r="CJ20" s="29" t="str">
        <f t="shared" ca="1" si="4"/>
        <v/>
      </c>
      <c r="CK20" s="5">
        <f>IF(COUNTIF($B$13:B20,B20)+COUNTIF('記載様式（入所者・利用者）'!$CU$13:$CU$22,B20)=1,1,0)</f>
        <v>0</v>
      </c>
      <c r="CL20" s="1">
        <f>SUM($CK$13:CK20)+$CL$11</f>
        <v>0</v>
      </c>
      <c r="CM20" s="183"/>
      <c r="CN20" s="213" t="str">
        <f>IF('記載様式（入所者・利用者）'!CW20="","",'記載様式（入所者・利用者）'!CW20)</f>
        <v/>
      </c>
      <c r="CO20" s="231" t="str">
        <f>IF(AND($C$3&lt;&gt;"新型コロナウイルス感染症",CN20&lt;&gt;""),'記載様式（入所者・利用者）'!CX20,"")</f>
        <v/>
      </c>
      <c r="CP20" s="231" t="str">
        <f t="shared" si="5"/>
        <v/>
      </c>
      <c r="CQ20" s="183"/>
      <c r="CR20" s="183"/>
      <c r="CS20" s="183"/>
      <c r="CT20" s="183"/>
    </row>
    <row r="21" spans="1:98" s="2" customFormat="1" ht="15" customHeight="1" x14ac:dyDescent="0.2">
      <c r="A21" s="95" t="str">
        <f t="shared" si="7"/>
        <v/>
      </c>
      <c r="B21" s="276"/>
      <c r="C21" s="277"/>
      <c r="D21" s="276"/>
      <c r="E21" s="277"/>
      <c r="F21" s="299"/>
      <c r="G21" s="300"/>
      <c r="H21" s="301"/>
      <c r="I21" s="107"/>
      <c r="J21" s="117"/>
      <c r="K21" s="108"/>
      <c r="L21" s="108"/>
      <c r="M21" s="118"/>
      <c r="N21" s="107"/>
      <c r="O21" s="257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58"/>
      <c r="AK21" s="258"/>
      <c r="AL21" s="258"/>
      <c r="AM21" s="258"/>
      <c r="AN21" s="258"/>
      <c r="AO21" s="258"/>
      <c r="AP21" s="258"/>
      <c r="AQ21" s="258"/>
      <c r="AR21" s="258"/>
      <c r="AS21" s="258"/>
      <c r="AT21" s="258"/>
      <c r="AU21" s="258"/>
      <c r="AV21" s="258"/>
      <c r="AW21" s="258"/>
      <c r="AX21" s="258"/>
      <c r="AY21" s="258"/>
      <c r="AZ21" s="258"/>
      <c r="BA21" s="258"/>
      <c r="BB21" s="258"/>
      <c r="BC21" s="258"/>
      <c r="BD21" s="258"/>
      <c r="BE21" s="258"/>
      <c r="BF21" s="258"/>
      <c r="BG21" s="258"/>
      <c r="BH21" s="258"/>
      <c r="BI21" s="258"/>
      <c r="BJ21" s="258"/>
      <c r="BK21" s="258"/>
      <c r="BL21" s="258"/>
      <c r="BM21" s="258"/>
      <c r="BN21" s="258"/>
      <c r="BO21" s="258"/>
      <c r="BP21" s="258"/>
      <c r="BQ21" s="258"/>
      <c r="BR21" s="258"/>
      <c r="BS21" s="258"/>
      <c r="BT21" s="258"/>
      <c r="BU21" s="258"/>
      <c r="BV21" s="259"/>
      <c r="BW21" s="148"/>
      <c r="BX21" s="149"/>
      <c r="BY21" s="149"/>
      <c r="BZ21" s="149"/>
      <c r="CA21" s="149"/>
      <c r="CB21" s="149"/>
      <c r="CC21" s="149"/>
      <c r="CD21" s="149"/>
      <c r="CE21" s="149"/>
      <c r="CF21" s="149"/>
      <c r="CG21" s="149"/>
      <c r="CH21" s="150"/>
      <c r="CI21" s="6" t="b">
        <f t="shared" si="6"/>
        <v>0</v>
      </c>
      <c r="CJ21" s="29" t="str">
        <f t="shared" ca="1" si="4"/>
        <v/>
      </c>
      <c r="CK21" s="5">
        <f>IF(COUNTIF($B$13:B21,B21)+COUNTIF('記載様式（入所者・利用者）'!$CU$13:$CU$22,B21)=1,1,0)</f>
        <v>0</v>
      </c>
      <c r="CL21" s="1">
        <f>SUM($CK$13:CK21)+$CL$11</f>
        <v>0</v>
      </c>
      <c r="CM21" s="183"/>
      <c r="CN21" s="213" t="str">
        <f>IF('記載様式（入所者・利用者）'!CW21="","",'記載様式（入所者・利用者）'!CW21)</f>
        <v/>
      </c>
      <c r="CO21" s="231" t="str">
        <f>IF(AND($C$3&lt;&gt;"新型コロナウイルス感染症",CN21&lt;&gt;""),'記載様式（入所者・利用者）'!CX21,"")</f>
        <v/>
      </c>
      <c r="CP21" s="231" t="str">
        <f t="shared" si="5"/>
        <v/>
      </c>
      <c r="CQ21" s="183"/>
      <c r="CR21" s="183"/>
      <c r="CS21" s="183"/>
      <c r="CT21" s="183"/>
    </row>
    <row r="22" spans="1:98" s="2" customFormat="1" ht="15" customHeight="1" x14ac:dyDescent="0.2">
      <c r="A22" s="95" t="str">
        <f t="shared" si="7"/>
        <v/>
      </c>
      <c r="B22" s="276"/>
      <c r="C22" s="277"/>
      <c r="D22" s="276"/>
      <c r="E22" s="277"/>
      <c r="F22" s="299"/>
      <c r="G22" s="300"/>
      <c r="H22" s="301"/>
      <c r="I22" s="107"/>
      <c r="J22" s="117"/>
      <c r="K22" s="108"/>
      <c r="L22" s="108"/>
      <c r="M22" s="118"/>
      <c r="N22" s="107"/>
      <c r="O22" s="257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58"/>
      <c r="AK22" s="258"/>
      <c r="AL22" s="258"/>
      <c r="AM22" s="258"/>
      <c r="AN22" s="258"/>
      <c r="AO22" s="258"/>
      <c r="AP22" s="258"/>
      <c r="AQ22" s="258"/>
      <c r="AR22" s="258"/>
      <c r="AS22" s="258"/>
      <c r="AT22" s="258"/>
      <c r="AU22" s="258"/>
      <c r="AV22" s="258"/>
      <c r="AW22" s="258"/>
      <c r="AX22" s="258"/>
      <c r="AY22" s="258"/>
      <c r="AZ22" s="258"/>
      <c r="BA22" s="258"/>
      <c r="BB22" s="258"/>
      <c r="BC22" s="258"/>
      <c r="BD22" s="258"/>
      <c r="BE22" s="258"/>
      <c r="BF22" s="258"/>
      <c r="BG22" s="258"/>
      <c r="BH22" s="258"/>
      <c r="BI22" s="258"/>
      <c r="BJ22" s="258"/>
      <c r="BK22" s="258"/>
      <c r="BL22" s="258"/>
      <c r="BM22" s="258"/>
      <c r="BN22" s="258"/>
      <c r="BO22" s="258"/>
      <c r="BP22" s="258"/>
      <c r="BQ22" s="258"/>
      <c r="BR22" s="258"/>
      <c r="BS22" s="258"/>
      <c r="BT22" s="258"/>
      <c r="BU22" s="258"/>
      <c r="BV22" s="259"/>
      <c r="BW22" s="148"/>
      <c r="BX22" s="149"/>
      <c r="BY22" s="149"/>
      <c r="BZ22" s="149"/>
      <c r="CA22" s="149"/>
      <c r="CB22" s="149"/>
      <c r="CC22" s="149"/>
      <c r="CD22" s="149"/>
      <c r="CE22" s="149"/>
      <c r="CF22" s="149"/>
      <c r="CG22" s="149"/>
      <c r="CH22" s="150"/>
      <c r="CI22" s="6" t="b">
        <f t="shared" si="6"/>
        <v>0</v>
      </c>
      <c r="CJ22" s="29" t="str">
        <f t="shared" ca="1" si="4"/>
        <v/>
      </c>
      <c r="CK22" s="5">
        <f>IF(COUNTIF($B$13:B22,B22)+COUNTIF('記載様式（入所者・利用者）'!$CU$13:$CU$22,B22)=1,1,0)</f>
        <v>0</v>
      </c>
      <c r="CL22" s="1">
        <f>SUM($CK$13:CK22)+$CL$11</f>
        <v>0</v>
      </c>
      <c r="CM22" s="183"/>
      <c r="CN22" s="213" t="str">
        <f>IF('記載様式（入所者・利用者）'!CW22="","",'記載様式（入所者・利用者）'!CW22)</f>
        <v/>
      </c>
      <c r="CO22" s="231" t="str">
        <f>IF(AND($C$3&lt;&gt;"新型コロナウイルス感染症",CN22&lt;&gt;""),'記載様式（入所者・利用者）'!CX22,"")</f>
        <v/>
      </c>
      <c r="CP22" s="231" t="str">
        <f t="shared" si="5"/>
        <v/>
      </c>
      <c r="CQ22" s="183"/>
      <c r="CR22" s="183"/>
      <c r="CS22" s="183"/>
      <c r="CT22" s="183"/>
    </row>
    <row r="23" spans="1:98" s="2" customFormat="1" ht="15" customHeight="1" x14ac:dyDescent="0.2">
      <c r="A23" s="95" t="str">
        <f t="shared" si="7"/>
        <v/>
      </c>
      <c r="B23" s="276"/>
      <c r="C23" s="277"/>
      <c r="D23" s="276"/>
      <c r="E23" s="277"/>
      <c r="F23" s="299"/>
      <c r="G23" s="300"/>
      <c r="H23" s="301"/>
      <c r="I23" s="107"/>
      <c r="J23" s="117"/>
      <c r="K23" s="108"/>
      <c r="L23" s="108"/>
      <c r="M23" s="118"/>
      <c r="N23" s="107"/>
      <c r="O23" s="257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258"/>
      <c r="AO23" s="258"/>
      <c r="AP23" s="258"/>
      <c r="AQ23" s="258"/>
      <c r="AR23" s="258"/>
      <c r="AS23" s="258"/>
      <c r="AT23" s="258"/>
      <c r="AU23" s="258"/>
      <c r="AV23" s="258"/>
      <c r="AW23" s="258"/>
      <c r="AX23" s="258"/>
      <c r="AY23" s="258"/>
      <c r="AZ23" s="258"/>
      <c r="BA23" s="258"/>
      <c r="BB23" s="258"/>
      <c r="BC23" s="258"/>
      <c r="BD23" s="258"/>
      <c r="BE23" s="258"/>
      <c r="BF23" s="258"/>
      <c r="BG23" s="258"/>
      <c r="BH23" s="258"/>
      <c r="BI23" s="258"/>
      <c r="BJ23" s="258"/>
      <c r="BK23" s="258"/>
      <c r="BL23" s="258"/>
      <c r="BM23" s="258"/>
      <c r="BN23" s="258"/>
      <c r="BO23" s="258"/>
      <c r="BP23" s="258"/>
      <c r="BQ23" s="258"/>
      <c r="BR23" s="258"/>
      <c r="BS23" s="258"/>
      <c r="BT23" s="258"/>
      <c r="BU23" s="258"/>
      <c r="BV23" s="259"/>
      <c r="BW23" s="148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50"/>
      <c r="CI23" s="6" t="b">
        <f t="shared" si="6"/>
        <v>0</v>
      </c>
      <c r="CJ23" s="29" t="str">
        <f t="shared" ca="1" si="4"/>
        <v/>
      </c>
      <c r="CK23" s="5">
        <f>IF(COUNTIF($B$13:B23,B23)+COUNTIF('記載様式（入所者・利用者）'!$CU$13:$CU$22,B23)=1,1,0)</f>
        <v>0</v>
      </c>
      <c r="CL23" s="1">
        <f>SUM($CK$13:CK23)+$CL$11</f>
        <v>0</v>
      </c>
      <c r="CM23" s="183"/>
      <c r="CN23" s="213" t="str">
        <f>IF('記載様式（入所者・利用者）'!CW23="","",'記載様式（入所者・利用者）'!CW23)</f>
        <v>計</v>
      </c>
      <c r="CO23" s="231">
        <f>IF('記載様式（入所者・利用者）'!CX23="","",'記載様式（入所者・利用者）'!CX23)</f>
        <v>0</v>
      </c>
      <c r="CP23" s="231">
        <f>IF(C3&lt;&gt;"新型コロナウイルス感染症",SUM(CP13:CP22),"")</f>
        <v>0</v>
      </c>
      <c r="CQ23" s="183"/>
      <c r="CR23" s="183"/>
      <c r="CS23" s="183"/>
      <c r="CT23" s="183"/>
    </row>
    <row r="24" spans="1:98" s="2" customFormat="1" ht="15" customHeight="1" x14ac:dyDescent="0.2">
      <c r="A24" s="95" t="str">
        <f t="shared" si="7"/>
        <v/>
      </c>
      <c r="B24" s="276"/>
      <c r="C24" s="277"/>
      <c r="D24" s="276"/>
      <c r="E24" s="277"/>
      <c r="F24" s="299"/>
      <c r="G24" s="300"/>
      <c r="H24" s="301"/>
      <c r="I24" s="107"/>
      <c r="J24" s="117"/>
      <c r="K24" s="108"/>
      <c r="L24" s="108"/>
      <c r="M24" s="118"/>
      <c r="N24" s="107"/>
      <c r="O24" s="257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8"/>
      <c r="AK24" s="258"/>
      <c r="AL24" s="258"/>
      <c r="AM24" s="258"/>
      <c r="AN24" s="258"/>
      <c r="AO24" s="258"/>
      <c r="AP24" s="258"/>
      <c r="AQ24" s="258"/>
      <c r="AR24" s="258"/>
      <c r="AS24" s="258"/>
      <c r="AT24" s="258"/>
      <c r="AU24" s="258"/>
      <c r="AV24" s="258"/>
      <c r="AW24" s="258"/>
      <c r="AX24" s="258"/>
      <c r="AY24" s="258"/>
      <c r="AZ24" s="258"/>
      <c r="BA24" s="258"/>
      <c r="BB24" s="258"/>
      <c r="BC24" s="258"/>
      <c r="BD24" s="258"/>
      <c r="BE24" s="258"/>
      <c r="BF24" s="258"/>
      <c r="BG24" s="258"/>
      <c r="BH24" s="258"/>
      <c r="BI24" s="258"/>
      <c r="BJ24" s="258"/>
      <c r="BK24" s="258"/>
      <c r="BL24" s="258"/>
      <c r="BM24" s="258"/>
      <c r="BN24" s="258"/>
      <c r="BO24" s="258"/>
      <c r="BP24" s="258"/>
      <c r="BQ24" s="258"/>
      <c r="BR24" s="258"/>
      <c r="BS24" s="258"/>
      <c r="BT24" s="258"/>
      <c r="BU24" s="258"/>
      <c r="BV24" s="259"/>
      <c r="BW24" s="148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150"/>
      <c r="CI24" s="6" t="b">
        <f t="shared" si="6"/>
        <v>0</v>
      </c>
      <c r="CJ24" s="29" t="str">
        <f t="shared" ca="1" si="4"/>
        <v/>
      </c>
      <c r="CK24" s="5">
        <f>IF(COUNTIF($B$13:B24,B24)+COUNTIF('記載様式（入所者・利用者）'!$CU$13:$CU$22,B24)=1,1,0)</f>
        <v>0</v>
      </c>
      <c r="CL24" s="1">
        <f>SUM($CK$13:CK24)+$CL$11</f>
        <v>0</v>
      </c>
      <c r="CM24" s="183"/>
      <c r="CN24" s="183" t="str">
        <f>IF(C3="新型コロナウイルス感染症","入力内容から発生人数を算出しています。WEB報告の参考としてください。","")</f>
        <v/>
      </c>
      <c r="CO24" s="183"/>
      <c r="CP24" s="183"/>
      <c r="CQ24" s="183"/>
      <c r="CR24" s="183"/>
      <c r="CS24" s="183"/>
      <c r="CT24" s="183"/>
    </row>
    <row r="25" spans="1:98" s="2" customFormat="1" ht="15" customHeight="1" x14ac:dyDescent="0.2">
      <c r="A25" s="95" t="str">
        <f t="shared" si="7"/>
        <v/>
      </c>
      <c r="B25" s="276"/>
      <c r="C25" s="277"/>
      <c r="D25" s="276"/>
      <c r="E25" s="277"/>
      <c r="F25" s="299"/>
      <c r="G25" s="300"/>
      <c r="H25" s="301"/>
      <c r="I25" s="109"/>
      <c r="J25" s="108"/>
      <c r="K25" s="108"/>
      <c r="L25" s="108"/>
      <c r="M25" s="111"/>
      <c r="N25" s="109"/>
      <c r="O25" s="256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254"/>
      <c r="BJ25" s="254"/>
      <c r="BK25" s="254"/>
      <c r="BL25" s="254"/>
      <c r="BM25" s="254"/>
      <c r="BN25" s="254"/>
      <c r="BO25" s="254"/>
      <c r="BP25" s="254"/>
      <c r="BQ25" s="254"/>
      <c r="BR25" s="254"/>
      <c r="BS25" s="254"/>
      <c r="BT25" s="254"/>
      <c r="BU25" s="254"/>
      <c r="BV25" s="255"/>
      <c r="BW25" s="148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50"/>
      <c r="CI25" s="6" t="b">
        <f t="shared" si="6"/>
        <v>0</v>
      </c>
      <c r="CJ25" s="29" t="str">
        <f t="shared" ca="1" si="4"/>
        <v/>
      </c>
      <c r="CK25" s="5">
        <f>IF(COUNTIF($B$13:B25,B25)+COUNTIF('記載様式（入所者・利用者）'!$CU$13:$CU$22,B25)=1,1,0)</f>
        <v>0</v>
      </c>
      <c r="CL25" s="1">
        <f>SUM($CK$13:CK25)+$CL$11</f>
        <v>0</v>
      </c>
      <c r="CM25" s="183"/>
      <c r="CN25" s="183" t="str">
        <f>IF(C3="新型コロナウイルス感染症","○ユニット・フロア別の陽性者数（累計）","")</f>
        <v/>
      </c>
      <c r="CO25" s="183"/>
      <c r="CP25" s="183"/>
      <c r="CQ25" s="183"/>
      <c r="CR25" s="183" t="str">
        <f>IF(C3="新型コロナウイルス感染症","○施設内療養者数、入院者数、死亡者数","")</f>
        <v/>
      </c>
      <c r="CS25" s="183"/>
      <c r="CT25" s="183"/>
    </row>
    <row r="26" spans="1:98" s="2" customFormat="1" ht="15" customHeight="1" x14ac:dyDescent="0.2">
      <c r="A26" s="95" t="str">
        <f t="shared" si="7"/>
        <v/>
      </c>
      <c r="B26" s="276"/>
      <c r="C26" s="277"/>
      <c r="D26" s="276"/>
      <c r="E26" s="277"/>
      <c r="F26" s="299"/>
      <c r="G26" s="300"/>
      <c r="H26" s="301"/>
      <c r="I26" s="107"/>
      <c r="J26" s="117"/>
      <c r="K26" s="108"/>
      <c r="L26" s="108"/>
      <c r="M26" s="118"/>
      <c r="N26" s="107"/>
      <c r="O26" s="257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8"/>
      <c r="AS26" s="258"/>
      <c r="AT26" s="258"/>
      <c r="AU26" s="258"/>
      <c r="AV26" s="258"/>
      <c r="AW26" s="258"/>
      <c r="AX26" s="258"/>
      <c r="AY26" s="258"/>
      <c r="AZ26" s="258"/>
      <c r="BA26" s="258"/>
      <c r="BB26" s="258"/>
      <c r="BC26" s="258"/>
      <c r="BD26" s="258"/>
      <c r="BE26" s="258"/>
      <c r="BF26" s="258"/>
      <c r="BG26" s="258"/>
      <c r="BH26" s="258"/>
      <c r="BI26" s="258"/>
      <c r="BJ26" s="258"/>
      <c r="BK26" s="258"/>
      <c r="BL26" s="258"/>
      <c r="BM26" s="258"/>
      <c r="BN26" s="258"/>
      <c r="BO26" s="258"/>
      <c r="BP26" s="258"/>
      <c r="BQ26" s="258"/>
      <c r="BR26" s="258"/>
      <c r="BS26" s="258"/>
      <c r="BT26" s="258"/>
      <c r="BU26" s="258"/>
      <c r="BV26" s="259"/>
      <c r="BW26" s="148"/>
      <c r="BX26" s="149"/>
      <c r="BY26" s="149"/>
      <c r="BZ26" s="149"/>
      <c r="CA26" s="149"/>
      <c r="CB26" s="149"/>
      <c r="CC26" s="149"/>
      <c r="CD26" s="149"/>
      <c r="CE26" s="149"/>
      <c r="CF26" s="149"/>
      <c r="CG26" s="149"/>
      <c r="CH26" s="150"/>
      <c r="CI26" s="6" t="b">
        <f t="shared" si="6"/>
        <v>0</v>
      </c>
      <c r="CJ26" s="29" t="str">
        <f t="shared" ca="1" si="4"/>
        <v/>
      </c>
      <c r="CK26" s="5">
        <f>IF(COUNTIF($B$13:B26,B26)+COUNTIF('記載様式（入所者・利用者）'!$CU$13:$CU$22,B26)=1,1,0)</f>
        <v>0</v>
      </c>
      <c r="CL26" s="1">
        <f>SUM($CK$13:CK26)+$CL$11</f>
        <v>0</v>
      </c>
      <c r="CM26" s="183"/>
      <c r="CN26" s="183"/>
      <c r="CO26" s="213" t="str">
        <f>IF('記載様式（入所者・利用者）'!CX26="","",'記載様式（入所者・利用者）'!CX26)</f>
        <v/>
      </c>
      <c r="CP26" s="213" t="str">
        <f>IF('記載様式（入所者・利用者）'!CY26="","",'記載様式（入所者・利用者）'!CY26)</f>
        <v/>
      </c>
      <c r="CQ26" s="183"/>
      <c r="CR26" s="183"/>
      <c r="CS26" s="213" t="str">
        <f>IF(C3="新型コロナウイルス感染症","利用者","")</f>
        <v/>
      </c>
      <c r="CT26" s="213" t="str">
        <f>IF(C3="新型コロナウイルス感染症","職員","")</f>
        <v/>
      </c>
    </row>
    <row r="27" spans="1:98" x14ac:dyDescent="0.2">
      <c r="A27" s="95" t="str">
        <f t="shared" si="7"/>
        <v/>
      </c>
      <c r="B27" s="276"/>
      <c r="C27" s="277"/>
      <c r="D27" s="276"/>
      <c r="E27" s="277"/>
      <c r="F27" s="299"/>
      <c r="G27" s="300"/>
      <c r="H27" s="301"/>
      <c r="I27" s="109"/>
      <c r="J27" s="109"/>
      <c r="K27" s="108"/>
      <c r="L27" s="108"/>
      <c r="M27" s="111"/>
      <c r="N27" s="109"/>
      <c r="O27" s="256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254"/>
      <c r="BK27" s="254"/>
      <c r="BL27" s="254"/>
      <c r="BM27" s="254"/>
      <c r="BN27" s="254"/>
      <c r="BO27" s="254"/>
      <c r="BP27" s="254"/>
      <c r="BQ27" s="254"/>
      <c r="BR27" s="254"/>
      <c r="BS27" s="254"/>
      <c r="BT27" s="254"/>
      <c r="BU27" s="254"/>
      <c r="BV27" s="255"/>
      <c r="BW27" s="148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50"/>
      <c r="CI27" s="6" t="b">
        <f t="shared" si="6"/>
        <v>0</v>
      </c>
      <c r="CJ27" s="29" t="str">
        <f t="shared" ca="1" si="4"/>
        <v/>
      </c>
      <c r="CK27" s="5">
        <f>IF(COUNTIF($B$13:B27,B27)+COUNTIF('記載様式（入所者・利用者）'!$CU$13:$CU$22,B27)=1,1,0)</f>
        <v>0</v>
      </c>
      <c r="CL27" s="1">
        <f>SUM($CK$13:CK27)+$CL$11</f>
        <v>0</v>
      </c>
      <c r="CN27" s="213" t="str">
        <f>IF('記載様式（入所者・利用者）'!CW27="","",'記載様式（入所者・利用者）'!CW27)</f>
        <v/>
      </c>
      <c r="CO27" s="183" t="str">
        <f>IF('記載様式（入所者・利用者）'!CX27="","",'記載様式（入所者・利用者）'!CX27)</f>
        <v/>
      </c>
      <c r="CP27" s="183" t="str">
        <f t="shared" ref="CP27:CP36" si="8">IF(AND($C$3="新型コロナウイルス感染症",CN27&lt;&gt;""),COUNTIFS(B:B,CN27,K:K,"陽性"),"")</f>
        <v/>
      </c>
      <c r="CR27" s="183" t="str">
        <f>IF(C3="新型コロナウイルス感染症","施設内療養者数（現時点）","")</f>
        <v/>
      </c>
      <c r="CS27" s="183" t="str">
        <f>IF('記載様式（入所者・利用者）'!DB27="","",'記載様式（入所者・利用者）'!DB27)</f>
        <v/>
      </c>
      <c r="CT27" s="213" t="str">
        <f>IF($C$3="新型コロナウイルス感染症","ー","")</f>
        <v/>
      </c>
    </row>
    <row r="28" spans="1:98" x14ac:dyDescent="0.2">
      <c r="A28" s="95" t="str">
        <f t="shared" si="7"/>
        <v/>
      </c>
      <c r="B28" s="276"/>
      <c r="C28" s="277"/>
      <c r="D28" s="276"/>
      <c r="E28" s="277"/>
      <c r="F28" s="299"/>
      <c r="G28" s="300"/>
      <c r="H28" s="301"/>
      <c r="I28" s="170"/>
      <c r="J28" s="170"/>
      <c r="K28" s="108"/>
      <c r="L28" s="108"/>
      <c r="M28" s="171"/>
      <c r="N28" s="109"/>
      <c r="O28" s="256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54"/>
      <c r="BM28" s="254"/>
      <c r="BN28" s="254"/>
      <c r="BO28" s="254"/>
      <c r="BP28" s="254"/>
      <c r="BQ28" s="254"/>
      <c r="BR28" s="254"/>
      <c r="BS28" s="254"/>
      <c r="BT28" s="254"/>
      <c r="BU28" s="254"/>
      <c r="BV28" s="255"/>
      <c r="BW28" s="148"/>
      <c r="BX28" s="149"/>
      <c r="BY28" s="149"/>
      <c r="BZ28" s="149"/>
      <c r="CA28" s="149"/>
      <c r="CB28" s="149"/>
      <c r="CC28" s="149"/>
      <c r="CD28" s="149"/>
      <c r="CE28" s="149"/>
      <c r="CF28" s="149"/>
      <c r="CG28" s="149"/>
      <c r="CH28" s="150"/>
      <c r="CI28" s="6" t="b">
        <f t="shared" si="6"/>
        <v>0</v>
      </c>
      <c r="CJ28" s="29" t="str">
        <f t="shared" ca="1" si="4"/>
        <v/>
      </c>
      <c r="CK28" s="5">
        <f>IF(COUNTIF($B$13:B28,B28)+COUNTIF('記載様式（入所者・利用者）'!$CU$13:$CU$22,B28)=1,1,0)</f>
        <v>0</v>
      </c>
      <c r="CL28" s="1">
        <f>SUM($CK$13:CK28)+$CL$11</f>
        <v>0</v>
      </c>
      <c r="CN28" s="213" t="str">
        <f>IF('記載様式（入所者・利用者）'!CW28="","",'記載様式（入所者・利用者）'!CW28)</f>
        <v/>
      </c>
      <c r="CO28" s="183" t="str">
        <f>IF('記載様式（入所者・利用者）'!CX28="","",'記載様式（入所者・利用者）'!CX28)</f>
        <v/>
      </c>
      <c r="CP28" s="183" t="str">
        <f t="shared" si="8"/>
        <v/>
      </c>
      <c r="CR28" s="183" t="str">
        <f>IF(C3="新型コロナウイルス感染症","入院者数（現時点）","")</f>
        <v/>
      </c>
      <c r="CS28" s="183" t="str">
        <f>IF('記載様式（入所者・利用者）'!DB28="","",'記載様式（入所者・利用者）'!DB28)</f>
        <v/>
      </c>
      <c r="CT28" s="213" t="str">
        <f t="shared" ref="CT28:CT29" si="9">IF($C$3="新型コロナウイルス感染症","ー","")</f>
        <v/>
      </c>
    </row>
    <row r="29" spans="1:98" x14ac:dyDescent="0.2">
      <c r="A29" s="95" t="str">
        <f t="shared" si="7"/>
        <v/>
      </c>
      <c r="B29" s="276"/>
      <c r="C29" s="277"/>
      <c r="D29" s="276"/>
      <c r="E29" s="277"/>
      <c r="F29" s="299"/>
      <c r="G29" s="300"/>
      <c r="H29" s="301"/>
      <c r="I29" s="170"/>
      <c r="J29" s="170"/>
      <c r="K29" s="108"/>
      <c r="L29" s="108"/>
      <c r="M29" s="171"/>
      <c r="N29" s="109"/>
      <c r="O29" s="256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254"/>
      <c r="BU29" s="254"/>
      <c r="BV29" s="255"/>
      <c r="BW29" s="148"/>
      <c r="BX29" s="149"/>
      <c r="BY29" s="149"/>
      <c r="BZ29" s="149"/>
      <c r="CA29" s="149"/>
      <c r="CB29" s="149"/>
      <c r="CC29" s="149"/>
      <c r="CD29" s="149"/>
      <c r="CE29" s="149"/>
      <c r="CF29" s="149"/>
      <c r="CG29" s="149"/>
      <c r="CH29" s="150"/>
      <c r="CI29" s="6" t="b">
        <f t="shared" si="6"/>
        <v>0</v>
      </c>
      <c r="CJ29" s="29" t="str">
        <f t="shared" ca="1" si="4"/>
        <v/>
      </c>
      <c r="CK29" s="5">
        <f>IF(COUNTIF($B$13:B29,B29)+COUNTIF('記載様式（入所者・利用者）'!$CU$13:$CU$22,B29)=1,1,0)</f>
        <v>0</v>
      </c>
      <c r="CL29" s="1">
        <f>SUM($CK$13:CK29)+$CL$11</f>
        <v>0</v>
      </c>
      <c r="CN29" s="213" t="str">
        <f>IF('記載様式（入所者・利用者）'!CW29="","",'記載様式（入所者・利用者）'!CW29)</f>
        <v/>
      </c>
      <c r="CO29" s="183" t="str">
        <f>IF('記載様式（入所者・利用者）'!CX29="","",'記載様式（入所者・利用者）'!CX29)</f>
        <v/>
      </c>
      <c r="CP29" s="183" t="str">
        <f t="shared" si="8"/>
        <v/>
      </c>
      <c r="CR29" s="183" t="str">
        <f>IF(C3="新型コロナウイルス感染症","死亡者数（累計）","")</f>
        <v/>
      </c>
      <c r="CS29" s="183" t="str">
        <f>IF('記載様式（入所者・利用者）'!DB29="","",'記載様式（入所者・利用者）'!DB29)</f>
        <v/>
      </c>
      <c r="CT29" s="213" t="str">
        <f t="shared" si="9"/>
        <v/>
      </c>
    </row>
    <row r="30" spans="1:98" x14ac:dyDescent="0.2">
      <c r="A30" s="95" t="str">
        <f t="shared" si="7"/>
        <v/>
      </c>
      <c r="B30" s="276"/>
      <c r="C30" s="277"/>
      <c r="D30" s="276"/>
      <c r="E30" s="277"/>
      <c r="F30" s="299"/>
      <c r="G30" s="300"/>
      <c r="H30" s="301"/>
      <c r="I30" s="170"/>
      <c r="J30" s="170"/>
      <c r="K30" s="108"/>
      <c r="L30" s="108"/>
      <c r="M30" s="171"/>
      <c r="N30" s="109"/>
      <c r="O30" s="256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AU30" s="254"/>
      <c r="AV30" s="254"/>
      <c r="AW30" s="254"/>
      <c r="AX30" s="254"/>
      <c r="AY30" s="254"/>
      <c r="AZ30" s="254"/>
      <c r="BA30" s="254"/>
      <c r="BB30" s="254"/>
      <c r="BC30" s="254"/>
      <c r="BD30" s="254"/>
      <c r="BE30" s="254"/>
      <c r="BF30" s="254"/>
      <c r="BG30" s="254"/>
      <c r="BH30" s="254"/>
      <c r="BI30" s="254"/>
      <c r="BJ30" s="254"/>
      <c r="BK30" s="254"/>
      <c r="BL30" s="254"/>
      <c r="BM30" s="254"/>
      <c r="BN30" s="254"/>
      <c r="BO30" s="254"/>
      <c r="BP30" s="254"/>
      <c r="BQ30" s="254"/>
      <c r="BR30" s="254"/>
      <c r="BS30" s="254"/>
      <c r="BT30" s="254"/>
      <c r="BU30" s="254"/>
      <c r="BV30" s="255"/>
      <c r="BW30" s="148"/>
      <c r="BX30" s="149"/>
      <c r="BY30" s="149"/>
      <c r="BZ30" s="149"/>
      <c r="CA30" s="149"/>
      <c r="CB30" s="149"/>
      <c r="CC30" s="149"/>
      <c r="CD30" s="149"/>
      <c r="CE30" s="149"/>
      <c r="CF30" s="149"/>
      <c r="CG30" s="149"/>
      <c r="CH30" s="150"/>
      <c r="CI30" s="6" t="b">
        <f t="shared" si="6"/>
        <v>0</v>
      </c>
      <c r="CJ30" s="29" t="str">
        <f t="shared" ca="1" si="4"/>
        <v/>
      </c>
      <c r="CK30" s="5">
        <f>IF(COUNTIF($B$13:B30,B30)+COUNTIF('記載様式（入所者・利用者）'!$CU$13:$CU$22,B30)=1,1,0)</f>
        <v>0</v>
      </c>
      <c r="CL30" s="1">
        <f>SUM($CK$13:CK30)+$CL$11</f>
        <v>0</v>
      </c>
      <c r="CN30" s="213" t="str">
        <f>IF('記載様式（入所者・利用者）'!CW30="","",'記載様式（入所者・利用者）'!CW30)</f>
        <v/>
      </c>
      <c r="CO30" s="183" t="str">
        <f>IF('記載様式（入所者・利用者）'!CX30="","",'記載様式（入所者・利用者）'!CX30)</f>
        <v/>
      </c>
      <c r="CP30" s="183" t="str">
        <f t="shared" si="8"/>
        <v/>
      </c>
    </row>
    <row r="31" spans="1:98" x14ac:dyDescent="0.2">
      <c r="A31" s="95" t="str">
        <f t="shared" si="7"/>
        <v/>
      </c>
      <c r="B31" s="276"/>
      <c r="C31" s="277"/>
      <c r="D31" s="276"/>
      <c r="E31" s="277"/>
      <c r="F31" s="299"/>
      <c r="G31" s="300"/>
      <c r="H31" s="301"/>
      <c r="I31" s="170"/>
      <c r="J31" s="170"/>
      <c r="K31" s="108"/>
      <c r="L31" s="108"/>
      <c r="M31" s="171"/>
      <c r="N31" s="109"/>
      <c r="O31" s="256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54"/>
      <c r="BL31" s="254"/>
      <c r="BM31" s="254"/>
      <c r="BN31" s="254"/>
      <c r="BO31" s="254"/>
      <c r="BP31" s="254"/>
      <c r="BQ31" s="254"/>
      <c r="BR31" s="254"/>
      <c r="BS31" s="254"/>
      <c r="BT31" s="254"/>
      <c r="BU31" s="254"/>
      <c r="BV31" s="255"/>
      <c r="BW31" s="148"/>
      <c r="BX31" s="149"/>
      <c r="BY31" s="149"/>
      <c r="BZ31" s="149"/>
      <c r="CA31" s="149"/>
      <c r="CB31" s="149"/>
      <c r="CC31" s="149"/>
      <c r="CD31" s="149"/>
      <c r="CE31" s="149"/>
      <c r="CF31" s="149"/>
      <c r="CG31" s="149"/>
      <c r="CH31" s="150"/>
      <c r="CI31" s="6" t="b">
        <f t="shared" si="6"/>
        <v>0</v>
      </c>
      <c r="CJ31" s="29" t="str">
        <f t="shared" ca="1" si="4"/>
        <v/>
      </c>
      <c r="CK31" s="5">
        <f>IF(COUNTIF($B$13:B31,B31)+COUNTIF('記載様式（入所者・利用者）'!$CU$13:$CU$22,B31)=1,1,0)</f>
        <v>0</v>
      </c>
      <c r="CL31" s="1">
        <f>SUM($CK$13:CK31)+$CL$11</f>
        <v>0</v>
      </c>
      <c r="CN31" s="213" t="str">
        <f>IF('記載様式（入所者・利用者）'!CW31="","",'記載様式（入所者・利用者）'!CW31)</f>
        <v/>
      </c>
      <c r="CO31" s="183" t="str">
        <f>IF('記載様式（入所者・利用者）'!CX31="","",'記載様式（入所者・利用者）'!CX31)</f>
        <v/>
      </c>
      <c r="CP31" s="183" t="str">
        <f t="shared" si="8"/>
        <v/>
      </c>
    </row>
    <row r="32" spans="1:98" x14ac:dyDescent="0.2">
      <c r="A32" s="95" t="str">
        <f t="shared" si="7"/>
        <v/>
      </c>
      <c r="B32" s="276"/>
      <c r="C32" s="277"/>
      <c r="D32" s="276"/>
      <c r="E32" s="277"/>
      <c r="F32" s="299"/>
      <c r="G32" s="300"/>
      <c r="H32" s="301"/>
      <c r="I32" s="170"/>
      <c r="J32" s="170"/>
      <c r="K32" s="108"/>
      <c r="L32" s="108"/>
      <c r="M32" s="171"/>
      <c r="N32" s="109"/>
      <c r="O32" s="256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254"/>
      <c r="BL32" s="254"/>
      <c r="BM32" s="254"/>
      <c r="BN32" s="254"/>
      <c r="BO32" s="254"/>
      <c r="BP32" s="254"/>
      <c r="BQ32" s="254"/>
      <c r="BR32" s="254"/>
      <c r="BS32" s="254"/>
      <c r="BT32" s="254"/>
      <c r="BU32" s="254"/>
      <c r="BV32" s="255"/>
      <c r="BW32" s="148"/>
      <c r="BX32" s="149"/>
      <c r="BY32" s="149"/>
      <c r="BZ32" s="149"/>
      <c r="CA32" s="149"/>
      <c r="CB32" s="149"/>
      <c r="CC32" s="149"/>
      <c r="CD32" s="149"/>
      <c r="CE32" s="149"/>
      <c r="CF32" s="149"/>
      <c r="CG32" s="149"/>
      <c r="CH32" s="150"/>
      <c r="CI32" s="6" t="b">
        <f t="shared" si="6"/>
        <v>0</v>
      </c>
      <c r="CJ32" s="29" t="str">
        <f t="shared" ca="1" si="4"/>
        <v/>
      </c>
      <c r="CK32" s="5">
        <f>IF(COUNTIF($B$13:B32,B32)+COUNTIF('記載様式（入所者・利用者）'!$CU$13:$CU$22,B32)=1,1,0)</f>
        <v>0</v>
      </c>
      <c r="CL32" s="1">
        <f>SUM($CK$13:CK32)+$CL$11</f>
        <v>0</v>
      </c>
      <c r="CN32" s="213" t="str">
        <f>IF('記載様式（入所者・利用者）'!CW32="","",'記載様式（入所者・利用者）'!CW32)</f>
        <v/>
      </c>
      <c r="CO32" s="183" t="str">
        <f>IF('記載様式（入所者・利用者）'!CX32="","",'記載様式（入所者・利用者）'!CX32)</f>
        <v/>
      </c>
      <c r="CP32" s="183" t="str">
        <f t="shared" si="8"/>
        <v/>
      </c>
    </row>
    <row r="33" spans="1:94" x14ac:dyDescent="0.2">
      <c r="A33" s="95" t="str">
        <f t="shared" si="7"/>
        <v/>
      </c>
      <c r="B33" s="276"/>
      <c r="C33" s="277"/>
      <c r="D33" s="276"/>
      <c r="E33" s="277"/>
      <c r="F33" s="299"/>
      <c r="G33" s="300"/>
      <c r="H33" s="301"/>
      <c r="I33" s="170"/>
      <c r="J33" s="170"/>
      <c r="K33" s="108"/>
      <c r="L33" s="108"/>
      <c r="M33" s="171"/>
      <c r="N33" s="109"/>
      <c r="O33" s="256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4"/>
      <c r="BH33" s="254"/>
      <c r="BI33" s="254"/>
      <c r="BJ33" s="254"/>
      <c r="BK33" s="254"/>
      <c r="BL33" s="254"/>
      <c r="BM33" s="254"/>
      <c r="BN33" s="254"/>
      <c r="BO33" s="254"/>
      <c r="BP33" s="254"/>
      <c r="BQ33" s="254"/>
      <c r="BR33" s="254"/>
      <c r="BS33" s="254"/>
      <c r="BT33" s="254"/>
      <c r="BU33" s="254"/>
      <c r="BV33" s="255"/>
      <c r="BW33" s="148"/>
      <c r="BX33" s="149"/>
      <c r="BY33" s="149"/>
      <c r="BZ33" s="149"/>
      <c r="CA33" s="149"/>
      <c r="CB33" s="149"/>
      <c r="CC33" s="149"/>
      <c r="CD33" s="149"/>
      <c r="CE33" s="149"/>
      <c r="CF33" s="149"/>
      <c r="CG33" s="149"/>
      <c r="CH33" s="150"/>
      <c r="CI33" s="6" t="b">
        <f t="shared" si="6"/>
        <v>0</v>
      </c>
      <c r="CJ33" s="29" t="str">
        <f t="shared" ca="1" si="4"/>
        <v/>
      </c>
      <c r="CK33" s="5">
        <f>IF(COUNTIF($B$13:B33,B33)+COUNTIF('記載様式（入所者・利用者）'!$CU$13:$CU$22,B33)=1,1,0)</f>
        <v>0</v>
      </c>
      <c r="CL33" s="1">
        <f>SUM($CK$13:CK33)+$CL$11</f>
        <v>0</v>
      </c>
      <c r="CN33" s="213" t="str">
        <f>IF('記載様式（入所者・利用者）'!CW33="","",'記載様式（入所者・利用者）'!CW33)</f>
        <v/>
      </c>
      <c r="CO33" s="183" t="str">
        <f>IF('記載様式（入所者・利用者）'!CX33="","",'記載様式（入所者・利用者）'!CX33)</f>
        <v/>
      </c>
      <c r="CP33" s="183" t="str">
        <f t="shared" si="8"/>
        <v/>
      </c>
    </row>
    <row r="34" spans="1:94" x14ac:dyDescent="0.2">
      <c r="A34" s="95" t="str">
        <f t="shared" si="7"/>
        <v/>
      </c>
      <c r="B34" s="276"/>
      <c r="C34" s="277"/>
      <c r="D34" s="276"/>
      <c r="E34" s="277"/>
      <c r="F34" s="299"/>
      <c r="G34" s="300"/>
      <c r="H34" s="301"/>
      <c r="I34" s="170"/>
      <c r="J34" s="170"/>
      <c r="K34" s="108"/>
      <c r="L34" s="108"/>
      <c r="M34" s="171"/>
      <c r="N34" s="109"/>
      <c r="O34" s="256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4"/>
      <c r="BI34" s="254"/>
      <c r="BJ34" s="254"/>
      <c r="BK34" s="254"/>
      <c r="BL34" s="254"/>
      <c r="BM34" s="254"/>
      <c r="BN34" s="254"/>
      <c r="BO34" s="254"/>
      <c r="BP34" s="254"/>
      <c r="BQ34" s="254"/>
      <c r="BR34" s="254"/>
      <c r="BS34" s="254"/>
      <c r="BT34" s="254"/>
      <c r="BU34" s="254"/>
      <c r="BV34" s="255"/>
      <c r="BW34" s="148"/>
      <c r="BX34" s="149"/>
      <c r="BY34" s="149"/>
      <c r="BZ34" s="149"/>
      <c r="CA34" s="149"/>
      <c r="CB34" s="149"/>
      <c r="CC34" s="149"/>
      <c r="CD34" s="149"/>
      <c r="CE34" s="149"/>
      <c r="CF34" s="149"/>
      <c r="CG34" s="149"/>
      <c r="CH34" s="150"/>
      <c r="CI34" s="6" t="b">
        <f t="shared" si="6"/>
        <v>0</v>
      </c>
      <c r="CJ34" s="29" t="str">
        <f t="shared" ca="1" si="4"/>
        <v/>
      </c>
      <c r="CK34" s="5">
        <f>IF(COUNTIF($B$13:B34,B34)+COUNTIF('記載様式（入所者・利用者）'!$CU$13:$CU$22,B34)=1,1,0)</f>
        <v>0</v>
      </c>
      <c r="CL34" s="1">
        <f>SUM($CK$13:CK34)+$CL$11</f>
        <v>0</v>
      </c>
      <c r="CN34" s="213" t="str">
        <f>IF('記載様式（入所者・利用者）'!CW34="","",'記載様式（入所者・利用者）'!CW34)</f>
        <v/>
      </c>
      <c r="CO34" s="183" t="str">
        <f>IF('記載様式（入所者・利用者）'!CX34="","",'記載様式（入所者・利用者）'!CX34)</f>
        <v/>
      </c>
      <c r="CP34" s="183" t="str">
        <f t="shared" si="8"/>
        <v/>
      </c>
    </row>
    <row r="35" spans="1:94" x14ac:dyDescent="0.2">
      <c r="A35" s="95" t="str">
        <f t="shared" si="7"/>
        <v/>
      </c>
      <c r="B35" s="276"/>
      <c r="C35" s="277"/>
      <c r="D35" s="276"/>
      <c r="E35" s="277"/>
      <c r="F35" s="299"/>
      <c r="G35" s="300"/>
      <c r="H35" s="301"/>
      <c r="I35" s="170"/>
      <c r="J35" s="170"/>
      <c r="K35" s="108"/>
      <c r="L35" s="108"/>
      <c r="M35" s="171"/>
      <c r="N35" s="109"/>
      <c r="O35" s="256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5"/>
      <c r="BW35" s="148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50"/>
      <c r="CI35" s="6" t="b">
        <f t="shared" si="6"/>
        <v>0</v>
      </c>
      <c r="CJ35" s="29" t="str">
        <f t="shared" ca="1" si="4"/>
        <v/>
      </c>
      <c r="CK35" s="5">
        <f>IF(COUNTIF($B$13:B35,B35)+COUNTIF('記載様式（入所者・利用者）'!$CU$13:$CU$22,B35)=1,1,0)</f>
        <v>0</v>
      </c>
      <c r="CL35" s="1">
        <f>SUM($CK$13:CK35)+$CL$11</f>
        <v>0</v>
      </c>
      <c r="CN35" s="213" t="str">
        <f>IF('記載様式（入所者・利用者）'!CW35="","",'記載様式（入所者・利用者）'!CW35)</f>
        <v/>
      </c>
      <c r="CO35" s="183" t="str">
        <f>IF('記載様式（入所者・利用者）'!CX35="","",'記載様式（入所者・利用者）'!CX35)</f>
        <v/>
      </c>
      <c r="CP35" s="183" t="str">
        <f t="shared" si="8"/>
        <v/>
      </c>
    </row>
    <row r="36" spans="1:94" x14ac:dyDescent="0.2">
      <c r="A36" s="95" t="str">
        <f t="shared" si="7"/>
        <v/>
      </c>
      <c r="B36" s="276"/>
      <c r="C36" s="277"/>
      <c r="D36" s="276"/>
      <c r="E36" s="277"/>
      <c r="F36" s="299"/>
      <c r="G36" s="300"/>
      <c r="H36" s="301"/>
      <c r="I36" s="170"/>
      <c r="J36" s="170"/>
      <c r="K36" s="108"/>
      <c r="L36" s="108"/>
      <c r="M36" s="171"/>
      <c r="N36" s="109"/>
      <c r="O36" s="256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4"/>
      <c r="BV36" s="255"/>
      <c r="BW36" s="148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50"/>
      <c r="CI36" s="6" t="b">
        <f t="shared" si="6"/>
        <v>0</v>
      </c>
      <c r="CJ36" s="29" t="str">
        <f t="shared" ca="1" si="4"/>
        <v/>
      </c>
      <c r="CK36" s="5">
        <f>IF(COUNTIF($B$13:B36,B36)+COUNTIF('記載様式（入所者・利用者）'!$CU$13:$CU$22,B36)=1,1,0)</f>
        <v>0</v>
      </c>
      <c r="CL36" s="1">
        <f>SUM($CK$13:CK36)+$CL$11</f>
        <v>0</v>
      </c>
      <c r="CN36" s="213" t="str">
        <f>IF('記載様式（入所者・利用者）'!CW36="","",'記載様式（入所者・利用者）'!CW36)</f>
        <v/>
      </c>
      <c r="CO36" s="183" t="str">
        <f>IF('記載様式（入所者・利用者）'!CX36="","",'記載様式（入所者・利用者）'!CX36)</f>
        <v/>
      </c>
      <c r="CP36" s="183" t="str">
        <f t="shared" si="8"/>
        <v/>
      </c>
    </row>
    <row r="37" spans="1:94" x14ac:dyDescent="0.2">
      <c r="A37" s="95" t="str">
        <f t="shared" si="7"/>
        <v/>
      </c>
      <c r="B37" s="276"/>
      <c r="C37" s="277"/>
      <c r="D37" s="276"/>
      <c r="E37" s="277"/>
      <c r="F37" s="299"/>
      <c r="G37" s="300"/>
      <c r="H37" s="301"/>
      <c r="I37" s="170"/>
      <c r="J37" s="170"/>
      <c r="K37" s="108"/>
      <c r="L37" s="108"/>
      <c r="M37" s="171"/>
      <c r="N37" s="109"/>
      <c r="O37" s="256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4"/>
      <c r="BT37" s="254"/>
      <c r="BU37" s="254"/>
      <c r="BV37" s="255"/>
      <c r="BW37" s="148"/>
      <c r="BX37" s="149"/>
      <c r="BY37" s="149"/>
      <c r="BZ37" s="149"/>
      <c r="CA37" s="149"/>
      <c r="CB37" s="149"/>
      <c r="CC37" s="149"/>
      <c r="CD37" s="149"/>
      <c r="CE37" s="149"/>
      <c r="CF37" s="149"/>
      <c r="CG37" s="149"/>
      <c r="CH37" s="150"/>
      <c r="CI37" s="6" t="b">
        <f t="shared" si="6"/>
        <v>0</v>
      </c>
      <c r="CJ37" s="29" t="str">
        <f t="shared" ca="1" si="4"/>
        <v/>
      </c>
      <c r="CK37" s="5">
        <f>IF(COUNTIF($B$13:B37,B37)+COUNTIF('記載様式（入所者・利用者）'!$CU$13:$CU$22,B37)=1,1,0)</f>
        <v>0</v>
      </c>
      <c r="CL37" s="1">
        <f>SUM($CK$13:CK37)+$CL$11</f>
        <v>0</v>
      </c>
      <c r="CN37" s="213" t="str">
        <f>IF('記載様式（入所者・利用者）'!CW37="","",'記載様式（入所者・利用者）'!CW37)</f>
        <v/>
      </c>
      <c r="CO37" s="183" t="str">
        <f>IF('記載様式（入所者・利用者）'!CX37="","",'記載様式（入所者・利用者）'!CX37)</f>
        <v/>
      </c>
      <c r="CP37" s="183" t="str">
        <f>IF('記載様式（入所者・利用者）'!CY37="","",'記載様式（入所者・利用者）'!CY37)</f>
        <v/>
      </c>
    </row>
    <row r="38" spans="1:94" x14ac:dyDescent="0.2">
      <c r="A38" s="95" t="str">
        <f t="shared" si="7"/>
        <v/>
      </c>
      <c r="B38" s="276"/>
      <c r="C38" s="277"/>
      <c r="D38" s="276"/>
      <c r="E38" s="277"/>
      <c r="F38" s="299"/>
      <c r="G38" s="300"/>
      <c r="H38" s="301"/>
      <c r="I38" s="170"/>
      <c r="J38" s="170"/>
      <c r="K38" s="108"/>
      <c r="L38" s="108"/>
      <c r="M38" s="171"/>
      <c r="N38" s="109"/>
      <c r="O38" s="256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4"/>
      <c r="BQ38" s="254"/>
      <c r="BR38" s="254"/>
      <c r="BS38" s="254"/>
      <c r="BT38" s="254"/>
      <c r="BU38" s="254"/>
      <c r="BV38" s="255"/>
      <c r="BW38" s="148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50"/>
      <c r="CI38" s="6" t="b">
        <f t="shared" si="6"/>
        <v>0</v>
      </c>
      <c r="CJ38" s="29" t="str">
        <f t="shared" ca="1" si="4"/>
        <v/>
      </c>
      <c r="CK38" s="5">
        <f>IF(COUNTIF($B$13:B38,B38)+COUNTIF('記載様式（入所者・利用者）'!$CU$13:$CU$22,B38)=1,1,0)</f>
        <v>0</v>
      </c>
      <c r="CL38" s="1">
        <f>SUM($CK$13:CK38)+$CL$11</f>
        <v>0</v>
      </c>
    </row>
    <row r="39" spans="1:94" x14ac:dyDescent="0.2">
      <c r="A39" s="95" t="str">
        <f t="shared" si="7"/>
        <v/>
      </c>
      <c r="B39" s="276"/>
      <c r="C39" s="277"/>
      <c r="D39" s="276"/>
      <c r="E39" s="277"/>
      <c r="F39" s="299"/>
      <c r="G39" s="300"/>
      <c r="H39" s="301"/>
      <c r="I39" s="170"/>
      <c r="J39" s="170"/>
      <c r="K39" s="108"/>
      <c r="L39" s="108"/>
      <c r="M39" s="171"/>
      <c r="N39" s="109"/>
      <c r="O39" s="256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4"/>
      <c r="BL39" s="254"/>
      <c r="BM39" s="254"/>
      <c r="BN39" s="254"/>
      <c r="BO39" s="254"/>
      <c r="BP39" s="254"/>
      <c r="BQ39" s="254"/>
      <c r="BR39" s="254"/>
      <c r="BS39" s="254"/>
      <c r="BT39" s="254"/>
      <c r="BU39" s="254"/>
      <c r="BV39" s="255"/>
      <c r="BW39" s="148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50"/>
      <c r="CI39" s="6" t="b">
        <f t="shared" si="6"/>
        <v>0</v>
      </c>
      <c r="CJ39" s="29" t="str">
        <f t="shared" ca="1" si="4"/>
        <v/>
      </c>
      <c r="CK39" s="5">
        <f>IF(COUNTIF($B$13:B39,B39)+COUNTIF('記載様式（入所者・利用者）'!$CU$13:$CU$22,B39)=1,1,0)</f>
        <v>0</v>
      </c>
      <c r="CL39" s="1">
        <f>SUM($CK$13:CK39)+$CL$11</f>
        <v>0</v>
      </c>
    </row>
    <row r="40" spans="1:94" x14ac:dyDescent="0.2">
      <c r="A40" s="95" t="str">
        <f t="shared" si="7"/>
        <v/>
      </c>
      <c r="B40" s="276"/>
      <c r="C40" s="277"/>
      <c r="D40" s="276"/>
      <c r="E40" s="277"/>
      <c r="F40" s="299"/>
      <c r="G40" s="300"/>
      <c r="H40" s="301"/>
      <c r="I40" s="170"/>
      <c r="J40" s="170"/>
      <c r="K40" s="108"/>
      <c r="L40" s="108"/>
      <c r="M40" s="171"/>
      <c r="N40" s="109"/>
      <c r="O40" s="256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4"/>
      <c r="BR40" s="254"/>
      <c r="BS40" s="254"/>
      <c r="BT40" s="254"/>
      <c r="BU40" s="254"/>
      <c r="BV40" s="255"/>
      <c r="BW40" s="148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50"/>
      <c r="CI40" s="6" t="b">
        <f t="shared" si="6"/>
        <v>0</v>
      </c>
      <c r="CJ40" s="29" t="str">
        <f t="shared" ca="1" si="4"/>
        <v/>
      </c>
      <c r="CK40" s="5">
        <f>IF(COUNTIF($B$13:B40,B40)+COUNTIF('記載様式（入所者・利用者）'!$CU$13:$CU$22,B40)=1,1,0)</f>
        <v>0</v>
      </c>
      <c r="CL40" s="1">
        <f>SUM($CK$13:CK40)+$CL$11</f>
        <v>0</v>
      </c>
    </row>
    <row r="41" spans="1:94" x14ac:dyDescent="0.2">
      <c r="A41" s="95" t="str">
        <f t="shared" si="7"/>
        <v/>
      </c>
      <c r="B41" s="276"/>
      <c r="C41" s="277"/>
      <c r="D41" s="276"/>
      <c r="E41" s="277"/>
      <c r="F41" s="299"/>
      <c r="G41" s="300"/>
      <c r="H41" s="301"/>
      <c r="I41" s="170"/>
      <c r="J41" s="170"/>
      <c r="K41" s="108"/>
      <c r="L41" s="108"/>
      <c r="M41" s="171"/>
      <c r="N41" s="109"/>
      <c r="O41" s="256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4"/>
      <c r="BS41" s="254"/>
      <c r="BT41" s="254"/>
      <c r="BU41" s="254"/>
      <c r="BV41" s="255"/>
      <c r="BW41" s="148"/>
      <c r="BX41" s="149"/>
      <c r="BY41" s="149"/>
      <c r="BZ41" s="149"/>
      <c r="CA41" s="149"/>
      <c r="CB41" s="149"/>
      <c r="CC41" s="149"/>
      <c r="CD41" s="149"/>
      <c r="CE41" s="149"/>
      <c r="CF41" s="149"/>
      <c r="CG41" s="149"/>
      <c r="CH41" s="150"/>
      <c r="CI41" s="6" t="b">
        <f t="shared" si="6"/>
        <v>0</v>
      </c>
      <c r="CJ41" s="29" t="str">
        <f t="shared" ca="1" si="4"/>
        <v/>
      </c>
      <c r="CK41" s="5">
        <f>IF(COUNTIF($B$13:B41,B41)+COUNTIF('記載様式（入所者・利用者）'!$CU$13:$CU$22,B41)=1,1,0)</f>
        <v>0</v>
      </c>
      <c r="CL41" s="1">
        <f>SUM($CK$13:CK41)+$CL$11</f>
        <v>0</v>
      </c>
    </row>
    <row r="42" spans="1:94" x14ac:dyDescent="0.2">
      <c r="A42" s="95" t="str">
        <f t="shared" si="7"/>
        <v/>
      </c>
      <c r="B42" s="276"/>
      <c r="C42" s="277"/>
      <c r="D42" s="276"/>
      <c r="E42" s="277"/>
      <c r="F42" s="299"/>
      <c r="G42" s="300"/>
      <c r="H42" s="301"/>
      <c r="I42" s="170"/>
      <c r="J42" s="170"/>
      <c r="K42" s="108"/>
      <c r="L42" s="108"/>
      <c r="M42" s="171"/>
      <c r="N42" s="109"/>
      <c r="O42" s="256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  <c r="AQ42" s="254"/>
      <c r="AR42" s="254"/>
      <c r="AS42" s="254"/>
      <c r="AT42" s="254"/>
      <c r="AU42" s="254"/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4"/>
      <c r="BI42" s="254"/>
      <c r="BJ42" s="254"/>
      <c r="BK42" s="254"/>
      <c r="BL42" s="254"/>
      <c r="BM42" s="254"/>
      <c r="BN42" s="254"/>
      <c r="BO42" s="254"/>
      <c r="BP42" s="254"/>
      <c r="BQ42" s="254"/>
      <c r="BR42" s="254"/>
      <c r="BS42" s="254"/>
      <c r="BT42" s="254"/>
      <c r="BU42" s="254"/>
      <c r="BV42" s="255"/>
      <c r="BW42" s="148"/>
      <c r="BX42" s="149"/>
      <c r="BY42" s="149"/>
      <c r="BZ42" s="149"/>
      <c r="CA42" s="149"/>
      <c r="CB42" s="149"/>
      <c r="CC42" s="149"/>
      <c r="CD42" s="149"/>
      <c r="CE42" s="149"/>
      <c r="CF42" s="149"/>
      <c r="CG42" s="149"/>
      <c r="CH42" s="150"/>
      <c r="CI42" s="6" t="b">
        <f t="shared" si="6"/>
        <v>0</v>
      </c>
      <c r="CJ42" s="29" t="str">
        <f t="shared" ca="1" si="4"/>
        <v/>
      </c>
      <c r="CK42" s="5">
        <f>IF(COUNTIF($B$13:B42,B42)+COUNTIF('記載様式（入所者・利用者）'!$CU$13:$CU$22,B42)=1,1,0)</f>
        <v>0</v>
      </c>
      <c r="CL42" s="1">
        <f>SUM($CK$13:CK42)+$CL$11</f>
        <v>0</v>
      </c>
    </row>
    <row r="43" spans="1:94" x14ac:dyDescent="0.2">
      <c r="A43" s="95" t="str">
        <f t="shared" si="7"/>
        <v/>
      </c>
      <c r="B43" s="276"/>
      <c r="C43" s="277"/>
      <c r="D43" s="276"/>
      <c r="E43" s="277"/>
      <c r="F43" s="299"/>
      <c r="G43" s="300"/>
      <c r="H43" s="301"/>
      <c r="I43" s="170"/>
      <c r="J43" s="170"/>
      <c r="K43" s="108"/>
      <c r="L43" s="108"/>
      <c r="M43" s="171"/>
      <c r="N43" s="109"/>
      <c r="O43" s="256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  <c r="AP43" s="254"/>
      <c r="AQ43" s="254"/>
      <c r="AR43" s="254"/>
      <c r="AS43" s="254"/>
      <c r="AT43" s="254"/>
      <c r="AU43" s="254"/>
      <c r="AV43" s="254"/>
      <c r="AW43" s="254"/>
      <c r="AX43" s="254"/>
      <c r="AY43" s="254"/>
      <c r="AZ43" s="254"/>
      <c r="BA43" s="254"/>
      <c r="BB43" s="254"/>
      <c r="BC43" s="254"/>
      <c r="BD43" s="254"/>
      <c r="BE43" s="254"/>
      <c r="BF43" s="254"/>
      <c r="BG43" s="254"/>
      <c r="BH43" s="254"/>
      <c r="BI43" s="254"/>
      <c r="BJ43" s="254"/>
      <c r="BK43" s="254"/>
      <c r="BL43" s="254"/>
      <c r="BM43" s="254"/>
      <c r="BN43" s="254"/>
      <c r="BO43" s="254"/>
      <c r="BP43" s="254"/>
      <c r="BQ43" s="254"/>
      <c r="BR43" s="254"/>
      <c r="BS43" s="254"/>
      <c r="BT43" s="254"/>
      <c r="BU43" s="254"/>
      <c r="BV43" s="255"/>
      <c r="BW43" s="148"/>
      <c r="BX43" s="149"/>
      <c r="BY43" s="149"/>
      <c r="BZ43" s="149"/>
      <c r="CA43" s="149"/>
      <c r="CB43" s="149"/>
      <c r="CC43" s="149"/>
      <c r="CD43" s="149"/>
      <c r="CE43" s="149"/>
      <c r="CF43" s="149"/>
      <c r="CG43" s="149"/>
      <c r="CH43" s="150"/>
      <c r="CI43" s="6" t="b">
        <f t="shared" si="6"/>
        <v>0</v>
      </c>
      <c r="CJ43" s="29" t="str">
        <f t="shared" ca="1" si="4"/>
        <v/>
      </c>
      <c r="CK43" s="5">
        <f>IF(COUNTIF($B$13:B43,B43)+COUNTIF('記載様式（入所者・利用者）'!$CU$13:$CU$22,B43)=1,1,0)</f>
        <v>0</v>
      </c>
      <c r="CL43" s="1">
        <f>SUM($CK$13:CK43)+$CL$11</f>
        <v>0</v>
      </c>
    </row>
    <row r="44" spans="1:94" x14ac:dyDescent="0.2">
      <c r="A44" s="95" t="str">
        <f t="shared" si="7"/>
        <v/>
      </c>
      <c r="B44" s="276"/>
      <c r="C44" s="277"/>
      <c r="D44" s="276"/>
      <c r="E44" s="277"/>
      <c r="F44" s="299"/>
      <c r="G44" s="300"/>
      <c r="H44" s="301"/>
      <c r="I44" s="170"/>
      <c r="J44" s="170"/>
      <c r="K44" s="108"/>
      <c r="L44" s="108"/>
      <c r="M44" s="171"/>
      <c r="N44" s="109"/>
      <c r="O44" s="256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AU44" s="254"/>
      <c r="AV44" s="254"/>
      <c r="AW44" s="254"/>
      <c r="AX44" s="254"/>
      <c r="AY44" s="254"/>
      <c r="AZ44" s="254"/>
      <c r="BA44" s="254"/>
      <c r="BB44" s="254"/>
      <c r="BC44" s="254"/>
      <c r="BD44" s="254"/>
      <c r="BE44" s="254"/>
      <c r="BF44" s="254"/>
      <c r="BG44" s="254"/>
      <c r="BH44" s="254"/>
      <c r="BI44" s="254"/>
      <c r="BJ44" s="254"/>
      <c r="BK44" s="254"/>
      <c r="BL44" s="254"/>
      <c r="BM44" s="254"/>
      <c r="BN44" s="254"/>
      <c r="BO44" s="254"/>
      <c r="BP44" s="254"/>
      <c r="BQ44" s="254"/>
      <c r="BR44" s="254"/>
      <c r="BS44" s="254"/>
      <c r="BT44" s="254"/>
      <c r="BU44" s="254"/>
      <c r="BV44" s="255"/>
      <c r="BW44" s="148"/>
      <c r="BX44" s="149"/>
      <c r="BY44" s="149"/>
      <c r="BZ44" s="149"/>
      <c r="CA44" s="149"/>
      <c r="CB44" s="149"/>
      <c r="CC44" s="149"/>
      <c r="CD44" s="149"/>
      <c r="CE44" s="149"/>
      <c r="CF44" s="149"/>
      <c r="CG44" s="149"/>
      <c r="CH44" s="150"/>
      <c r="CI44" s="6" t="b">
        <f t="shared" si="6"/>
        <v>0</v>
      </c>
      <c r="CJ44" s="29" t="str">
        <f t="shared" ca="1" si="4"/>
        <v/>
      </c>
      <c r="CK44" s="5">
        <f>IF(COUNTIF($B$13:B44,B44)+COUNTIF('記載様式（入所者・利用者）'!$CU$13:$CU$22,B44)=1,1,0)</f>
        <v>0</v>
      </c>
      <c r="CL44" s="1">
        <f>SUM($CK$13:CK44)+$CL$11</f>
        <v>0</v>
      </c>
    </row>
    <row r="45" spans="1:94" x14ac:dyDescent="0.2">
      <c r="A45" s="95" t="str">
        <f t="shared" si="7"/>
        <v/>
      </c>
      <c r="B45" s="276"/>
      <c r="C45" s="277"/>
      <c r="D45" s="276"/>
      <c r="E45" s="277"/>
      <c r="F45" s="299"/>
      <c r="G45" s="300"/>
      <c r="H45" s="301"/>
      <c r="I45" s="170"/>
      <c r="J45" s="170"/>
      <c r="K45" s="108"/>
      <c r="L45" s="108"/>
      <c r="M45" s="171"/>
      <c r="N45" s="109"/>
      <c r="O45" s="256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  <c r="AQ45" s="254"/>
      <c r="AR45" s="254"/>
      <c r="AS45" s="254"/>
      <c r="AT45" s="254"/>
      <c r="AU45" s="254"/>
      <c r="AV45" s="254"/>
      <c r="AW45" s="254"/>
      <c r="AX45" s="254"/>
      <c r="AY45" s="254"/>
      <c r="AZ45" s="254"/>
      <c r="BA45" s="254"/>
      <c r="BB45" s="254"/>
      <c r="BC45" s="254"/>
      <c r="BD45" s="254"/>
      <c r="BE45" s="254"/>
      <c r="BF45" s="254"/>
      <c r="BG45" s="254"/>
      <c r="BH45" s="254"/>
      <c r="BI45" s="254"/>
      <c r="BJ45" s="254"/>
      <c r="BK45" s="254"/>
      <c r="BL45" s="254"/>
      <c r="BM45" s="254"/>
      <c r="BN45" s="254"/>
      <c r="BO45" s="254"/>
      <c r="BP45" s="254"/>
      <c r="BQ45" s="254"/>
      <c r="BR45" s="254"/>
      <c r="BS45" s="254"/>
      <c r="BT45" s="254"/>
      <c r="BU45" s="254"/>
      <c r="BV45" s="255"/>
      <c r="BW45" s="148"/>
      <c r="BX45" s="149"/>
      <c r="BY45" s="149"/>
      <c r="BZ45" s="149"/>
      <c r="CA45" s="149"/>
      <c r="CB45" s="149"/>
      <c r="CC45" s="149"/>
      <c r="CD45" s="149"/>
      <c r="CE45" s="149"/>
      <c r="CF45" s="149"/>
      <c r="CG45" s="149"/>
      <c r="CH45" s="150"/>
      <c r="CI45" s="6" t="b">
        <f t="shared" si="6"/>
        <v>0</v>
      </c>
      <c r="CJ45" s="29" t="str">
        <f t="shared" ref="CJ45:CJ77" ca="1" si="10">IFERROR(OFFSET($O$9,0,MATCH("○",O45:BV45,0)-1,1,1),"")</f>
        <v/>
      </c>
      <c r="CK45" s="5">
        <f>IF(COUNTIF($B$13:B45,B45)+COUNTIF('記載様式（入所者・利用者）'!$CU$13:$CU$22,B45)=1,1,0)</f>
        <v>0</v>
      </c>
      <c r="CL45" s="1">
        <f>SUM($CK$13:CK45)+$CL$11</f>
        <v>0</v>
      </c>
    </row>
    <row r="46" spans="1:94" x14ac:dyDescent="0.2">
      <c r="A46" s="95" t="str">
        <f t="shared" si="7"/>
        <v/>
      </c>
      <c r="B46" s="276"/>
      <c r="C46" s="277"/>
      <c r="D46" s="276"/>
      <c r="E46" s="277"/>
      <c r="F46" s="299"/>
      <c r="G46" s="300"/>
      <c r="H46" s="301"/>
      <c r="I46" s="170"/>
      <c r="J46" s="170"/>
      <c r="K46" s="108"/>
      <c r="L46" s="108"/>
      <c r="M46" s="171"/>
      <c r="N46" s="109"/>
      <c r="O46" s="256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  <c r="AP46" s="254"/>
      <c r="AQ46" s="254"/>
      <c r="AR46" s="254"/>
      <c r="AS46" s="254"/>
      <c r="AT46" s="254"/>
      <c r="AU46" s="254"/>
      <c r="AV46" s="254"/>
      <c r="AW46" s="254"/>
      <c r="AX46" s="254"/>
      <c r="AY46" s="254"/>
      <c r="AZ46" s="254"/>
      <c r="BA46" s="254"/>
      <c r="BB46" s="254"/>
      <c r="BC46" s="254"/>
      <c r="BD46" s="254"/>
      <c r="BE46" s="254"/>
      <c r="BF46" s="254"/>
      <c r="BG46" s="254"/>
      <c r="BH46" s="254"/>
      <c r="BI46" s="254"/>
      <c r="BJ46" s="254"/>
      <c r="BK46" s="254"/>
      <c r="BL46" s="254"/>
      <c r="BM46" s="254"/>
      <c r="BN46" s="254"/>
      <c r="BO46" s="254"/>
      <c r="BP46" s="254"/>
      <c r="BQ46" s="254"/>
      <c r="BR46" s="254"/>
      <c r="BS46" s="254"/>
      <c r="BT46" s="254"/>
      <c r="BU46" s="254"/>
      <c r="BV46" s="255"/>
      <c r="BW46" s="148"/>
      <c r="BX46" s="149"/>
      <c r="BY46" s="149"/>
      <c r="BZ46" s="149"/>
      <c r="CA46" s="149"/>
      <c r="CB46" s="149"/>
      <c r="CC46" s="149"/>
      <c r="CD46" s="149"/>
      <c r="CE46" s="149"/>
      <c r="CF46" s="149"/>
      <c r="CG46" s="149"/>
      <c r="CH46" s="150"/>
      <c r="CI46" s="6" t="b">
        <f t="shared" si="6"/>
        <v>0</v>
      </c>
      <c r="CJ46" s="29" t="str">
        <f t="shared" ca="1" si="10"/>
        <v/>
      </c>
      <c r="CK46" s="5">
        <f>IF(COUNTIF($B$13:B46,B46)+COUNTIF('記載様式（入所者・利用者）'!$CU$13:$CU$22,B46)=1,1,0)</f>
        <v>0</v>
      </c>
      <c r="CL46" s="1">
        <f>SUM($CK$13:CK46)+$CL$11</f>
        <v>0</v>
      </c>
    </row>
    <row r="47" spans="1:94" x14ac:dyDescent="0.2">
      <c r="A47" s="95" t="str">
        <f t="shared" si="7"/>
        <v/>
      </c>
      <c r="B47" s="276"/>
      <c r="C47" s="277"/>
      <c r="D47" s="276"/>
      <c r="E47" s="277"/>
      <c r="F47" s="299"/>
      <c r="G47" s="300"/>
      <c r="H47" s="301"/>
      <c r="I47" s="170"/>
      <c r="J47" s="170"/>
      <c r="K47" s="108"/>
      <c r="L47" s="108"/>
      <c r="M47" s="171"/>
      <c r="N47" s="109"/>
      <c r="O47" s="256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4"/>
      <c r="AP47" s="254"/>
      <c r="AQ47" s="254"/>
      <c r="AR47" s="254"/>
      <c r="AS47" s="254"/>
      <c r="AT47" s="254"/>
      <c r="AU47" s="254"/>
      <c r="AV47" s="254"/>
      <c r="AW47" s="254"/>
      <c r="AX47" s="254"/>
      <c r="AY47" s="254"/>
      <c r="AZ47" s="254"/>
      <c r="BA47" s="254"/>
      <c r="BB47" s="254"/>
      <c r="BC47" s="254"/>
      <c r="BD47" s="254"/>
      <c r="BE47" s="254"/>
      <c r="BF47" s="254"/>
      <c r="BG47" s="254"/>
      <c r="BH47" s="254"/>
      <c r="BI47" s="254"/>
      <c r="BJ47" s="254"/>
      <c r="BK47" s="254"/>
      <c r="BL47" s="254"/>
      <c r="BM47" s="254"/>
      <c r="BN47" s="254"/>
      <c r="BO47" s="254"/>
      <c r="BP47" s="254"/>
      <c r="BQ47" s="254"/>
      <c r="BR47" s="254"/>
      <c r="BS47" s="254"/>
      <c r="BT47" s="254"/>
      <c r="BU47" s="254"/>
      <c r="BV47" s="255"/>
      <c r="BW47" s="148"/>
      <c r="BX47" s="149"/>
      <c r="BY47" s="149"/>
      <c r="BZ47" s="149"/>
      <c r="CA47" s="149"/>
      <c r="CB47" s="149"/>
      <c r="CC47" s="149"/>
      <c r="CD47" s="149"/>
      <c r="CE47" s="149"/>
      <c r="CF47" s="149"/>
      <c r="CG47" s="149"/>
      <c r="CH47" s="150"/>
      <c r="CI47" s="6" t="b">
        <f t="shared" si="6"/>
        <v>0</v>
      </c>
      <c r="CJ47" s="29" t="str">
        <f t="shared" ca="1" si="10"/>
        <v/>
      </c>
      <c r="CK47" s="5">
        <f>IF(COUNTIF($B$13:B47,B47)+COUNTIF('記載様式（入所者・利用者）'!$CU$13:$CU$22,B47)=1,1,0)</f>
        <v>0</v>
      </c>
      <c r="CL47" s="1">
        <f>SUM($CK$13:CK47)+$CL$11</f>
        <v>0</v>
      </c>
    </row>
    <row r="48" spans="1:94" x14ac:dyDescent="0.2">
      <c r="A48" s="95" t="str">
        <f t="shared" si="7"/>
        <v/>
      </c>
      <c r="B48" s="276"/>
      <c r="C48" s="277"/>
      <c r="D48" s="276"/>
      <c r="E48" s="277"/>
      <c r="F48" s="299"/>
      <c r="G48" s="300"/>
      <c r="H48" s="301"/>
      <c r="I48" s="170"/>
      <c r="J48" s="170"/>
      <c r="K48" s="108"/>
      <c r="L48" s="108"/>
      <c r="M48" s="171"/>
      <c r="N48" s="109"/>
      <c r="O48" s="256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  <c r="AP48" s="254"/>
      <c r="AQ48" s="254"/>
      <c r="AR48" s="254"/>
      <c r="AS48" s="254"/>
      <c r="AT48" s="254"/>
      <c r="AU48" s="254"/>
      <c r="AV48" s="254"/>
      <c r="AW48" s="254"/>
      <c r="AX48" s="254"/>
      <c r="AY48" s="254"/>
      <c r="AZ48" s="254"/>
      <c r="BA48" s="254"/>
      <c r="BB48" s="254"/>
      <c r="BC48" s="254"/>
      <c r="BD48" s="254"/>
      <c r="BE48" s="254"/>
      <c r="BF48" s="254"/>
      <c r="BG48" s="254"/>
      <c r="BH48" s="254"/>
      <c r="BI48" s="254"/>
      <c r="BJ48" s="254"/>
      <c r="BK48" s="254"/>
      <c r="BL48" s="254"/>
      <c r="BM48" s="254"/>
      <c r="BN48" s="254"/>
      <c r="BO48" s="254"/>
      <c r="BP48" s="254"/>
      <c r="BQ48" s="254"/>
      <c r="BR48" s="254"/>
      <c r="BS48" s="254"/>
      <c r="BT48" s="254"/>
      <c r="BU48" s="254"/>
      <c r="BV48" s="255"/>
      <c r="BW48" s="148"/>
      <c r="BX48" s="149"/>
      <c r="BY48" s="149"/>
      <c r="BZ48" s="149"/>
      <c r="CA48" s="149"/>
      <c r="CB48" s="149"/>
      <c r="CC48" s="149"/>
      <c r="CD48" s="149"/>
      <c r="CE48" s="149"/>
      <c r="CF48" s="149"/>
      <c r="CG48" s="149"/>
      <c r="CH48" s="150"/>
      <c r="CI48" s="6" t="b">
        <f t="shared" si="6"/>
        <v>0</v>
      </c>
      <c r="CJ48" s="29" t="str">
        <f t="shared" ca="1" si="10"/>
        <v/>
      </c>
      <c r="CK48" s="5">
        <f>IF(COUNTIF($B$13:B48,B48)+COUNTIF('記載様式（入所者・利用者）'!$CU$13:$CU$22,B48)=1,1,0)</f>
        <v>0</v>
      </c>
      <c r="CL48" s="1">
        <f>SUM($CK$13:CK48)+$CL$11</f>
        <v>0</v>
      </c>
    </row>
    <row r="49" spans="1:90" x14ac:dyDescent="0.2">
      <c r="A49" s="95" t="str">
        <f t="shared" si="7"/>
        <v/>
      </c>
      <c r="B49" s="276"/>
      <c r="C49" s="277"/>
      <c r="D49" s="276"/>
      <c r="E49" s="277"/>
      <c r="F49" s="299"/>
      <c r="G49" s="300"/>
      <c r="H49" s="301"/>
      <c r="I49" s="170"/>
      <c r="J49" s="170"/>
      <c r="K49" s="108"/>
      <c r="L49" s="108"/>
      <c r="M49" s="171"/>
      <c r="N49" s="109"/>
      <c r="O49" s="256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54"/>
      <c r="AX49" s="254"/>
      <c r="AY49" s="254"/>
      <c r="AZ49" s="254"/>
      <c r="BA49" s="254"/>
      <c r="BB49" s="254"/>
      <c r="BC49" s="254"/>
      <c r="BD49" s="254"/>
      <c r="BE49" s="254"/>
      <c r="BF49" s="254"/>
      <c r="BG49" s="254"/>
      <c r="BH49" s="254"/>
      <c r="BI49" s="254"/>
      <c r="BJ49" s="254"/>
      <c r="BK49" s="254"/>
      <c r="BL49" s="254"/>
      <c r="BM49" s="254"/>
      <c r="BN49" s="254"/>
      <c r="BO49" s="254"/>
      <c r="BP49" s="254"/>
      <c r="BQ49" s="254"/>
      <c r="BR49" s="254"/>
      <c r="BS49" s="254"/>
      <c r="BT49" s="254"/>
      <c r="BU49" s="254"/>
      <c r="BV49" s="255"/>
      <c r="BW49" s="148"/>
      <c r="BX49" s="149"/>
      <c r="BY49" s="149"/>
      <c r="BZ49" s="149"/>
      <c r="CA49" s="149"/>
      <c r="CB49" s="149"/>
      <c r="CC49" s="149"/>
      <c r="CD49" s="149"/>
      <c r="CE49" s="149"/>
      <c r="CF49" s="149"/>
      <c r="CG49" s="149"/>
      <c r="CH49" s="150"/>
      <c r="CI49" s="6" t="b">
        <f t="shared" si="6"/>
        <v>0</v>
      </c>
      <c r="CJ49" s="29" t="str">
        <f t="shared" ca="1" si="10"/>
        <v/>
      </c>
      <c r="CK49" s="5">
        <f>IF(COUNTIF($B$13:B49,B49)+COUNTIF('記載様式（入所者・利用者）'!$CU$13:$CU$22,B49)=1,1,0)</f>
        <v>0</v>
      </c>
      <c r="CL49" s="1">
        <f>SUM($CK$13:CK49)+$CL$11</f>
        <v>0</v>
      </c>
    </row>
    <row r="50" spans="1:90" x14ac:dyDescent="0.2">
      <c r="A50" s="95" t="str">
        <f t="shared" si="7"/>
        <v/>
      </c>
      <c r="B50" s="276"/>
      <c r="C50" s="277"/>
      <c r="D50" s="276"/>
      <c r="E50" s="277"/>
      <c r="F50" s="299"/>
      <c r="G50" s="300"/>
      <c r="H50" s="301"/>
      <c r="I50" s="170"/>
      <c r="J50" s="170"/>
      <c r="K50" s="108"/>
      <c r="L50" s="108"/>
      <c r="M50" s="171"/>
      <c r="N50" s="109"/>
      <c r="O50" s="256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4"/>
      <c r="AW50" s="254"/>
      <c r="AX50" s="254"/>
      <c r="AY50" s="254"/>
      <c r="AZ50" s="254"/>
      <c r="BA50" s="254"/>
      <c r="BB50" s="254"/>
      <c r="BC50" s="254"/>
      <c r="BD50" s="254"/>
      <c r="BE50" s="254"/>
      <c r="BF50" s="254"/>
      <c r="BG50" s="254"/>
      <c r="BH50" s="254"/>
      <c r="BI50" s="254"/>
      <c r="BJ50" s="254"/>
      <c r="BK50" s="254"/>
      <c r="BL50" s="254"/>
      <c r="BM50" s="254"/>
      <c r="BN50" s="254"/>
      <c r="BO50" s="254"/>
      <c r="BP50" s="254"/>
      <c r="BQ50" s="254"/>
      <c r="BR50" s="254"/>
      <c r="BS50" s="254"/>
      <c r="BT50" s="254"/>
      <c r="BU50" s="254"/>
      <c r="BV50" s="255"/>
      <c r="BW50" s="148"/>
      <c r="BX50" s="149"/>
      <c r="BY50" s="149"/>
      <c r="BZ50" s="149"/>
      <c r="CA50" s="149"/>
      <c r="CB50" s="149"/>
      <c r="CC50" s="149"/>
      <c r="CD50" s="149"/>
      <c r="CE50" s="149"/>
      <c r="CF50" s="149"/>
      <c r="CG50" s="149"/>
      <c r="CH50" s="150"/>
      <c r="CI50" s="6" t="b">
        <f t="shared" si="6"/>
        <v>0</v>
      </c>
      <c r="CJ50" s="29" t="str">
        <f t="shared" ca="1" si="10"/>
        <v/>
      </c>
      <c r="CK50" s="5">
        <f>IF(COUNTIF($B$13:B50,B50)+COUNTIF('記載様式（入所者・利用者）'!$CU$13:$CU$22,B50)=1,1,0)</f>
        <v>0</v>
      </c>
      <c r="CL50" s="1">
        <f>SUM($CK$13:CK50)+$CL$11</f>
        <v>0</v>
      </c>
    </row>
    <row r="51" spans="1:90" x14ac:dyDescent="0.2">
      <c r="A51" s="95" t="str">
        <f t="shared" si="7"/>
        <v/>
      </c>
      <c r="B51" s="276"/>
      <c r="C51" s="277"/>
      <c r="D51" s="276"/>
      <c r="E51" s="277"/>
      <c r="F51" s="299"/>
      <c r="G51" s="300"/>
      <c r="H51" s="301"/>
      <c r="I51" s="170"/>
      <c r="J51" s="170"/>
      <c r="K51" s="108"/>
      <c r="L51" s="108"/>
      <c r="M51" s="171"/>
      <c r="N51" s="109"/>
      <c r="O51" s="256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  <c r="AP51" s="254"/>
      <c r="AQ51" s="254"/>
      <c r="AR51" s="254"/>
      <c r="AS51" s="254"/>
      <c r="AT51" s="254"/>
      <c r="AU51" s="254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254"/>
      <c r="BI51" s="254"/>
      <c r="BJ51" s="254"/>
      <c r="BK51" s="254"/>
      <c r="BL51" s="254"/>
      <c r="BM51" s="254"/>
      <c r="BN51" s="254"/>
      <c r="BO51" s="254"/>
      <c r="BP51" s="254"/>
      <c r="BQ51" s="254"/>
      <c r="BR51" s="254"/>
      <c r="BS51" s="254"/>
      <c r="BT51" s="254"/>
      <c r="BU51" s="254"/>
      <c r="BV51" s="255"/>
      <c r="BW51" s="148"/>
      <c r="BX51" s="149"/>
      <c r="BY51" s="149"/>
      <c r="BZ51" s="149"/>
      <c r="CA51" s="149"/>
      <c r="CB51" s="149"/>
      <c r="CC51" s="149"/>
      <c r="CD51" s="149"/>
      <c r="CE51" s="149"/>
      <c r="CF51" s="149"/>
      <c r="CG51" s="149"/>
      <c r="CH51" s="150"/>
      <c r="CI51" s="6" t="b">
        <f t="shared" si="6"/>
        <v>0</v>
      </c>
      <c r="CJ51" s="29" t="str">
        <f t="shared" ca="1" si="10"/>
        <v/>
      </c>
      <c r="CK51" s="5">
        <f>IF(COUNTIF($B$13:B51,B51)+COUNTIF('記載様式（入所者・利用者）'!$CU$13:$CU$22,B51)=1,1,0)</f>
        <v>0</v>
      </c>
      <c r="CL51" s="1">
        <f>SUM($CK$13:CK51)+$CL$11</f>
        <v>0</v>
      </c>
    </row>
    <row r="52" spans="1:90" x14ac:dyDescent="0.2">
      <c r="A52" s="95" t="str">
        <f t="shared" si="7"/>
        <v/>
      </c>
      <c r="B52" s="276"/>
      <c r="C52" s="277"/>
      <c r="D52" s="276"/>
      <c r="E52" s="277"/>
      <c r="F52" s="299"/>
      <c r="G52" s="300"/>
      <c r="H52" s="301"/>
      <c r="I52" s="170"/>
      <c r="J52" s="170"/>
      <c r="K52" s="108"/>
      <c r="L52" s="108"/>
      <c r="M52" s="171"/>
      <c r="N52" s="109"/>
      <c r="O52" s="256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4"/>
      <c r="AR52" s="254"/>
      <c r="AS52" s="254"/>
      <c r="AT52" s="254"/>
      <c r="AU52" s="254"/>
      <c r="AV52" s="254"/>
      <c r="AW52" s="254"/>
      <c r="AX52" s="254"/>
      <c r="AY52" s="254"/>
      <c r="AZ52" s="254"/>
      <c r="BA52" s="254"/>
      <c r="BB52" s="254"/>
      <c r="BC52" s="254"/>
      <c r="BD52" s="254"/>
      <c r="BE52" s="254"/>
      <c r="BF52" s="254"/>
      <c r="BG52" s="254"/>
      <c r="BH52" s="254"/>
      <c r="BI52" s="254"/>
      <c r="BJ52" s="254"/>
      <c r="BK52" s="254"/>
      <c r="BL52" s="254"/>
      <c r="BM52" s="254"/>
      <c r="BN52" s="254"/>
      <c r="BO52" s="254"/>
      <c r="BP52" s="254"/>
      <c r="BQ52" s="254"/>
      <c r="BR52" s="254"/>
      <c r="BS52" s="254"/>
      <c r="BT52" s="254"/>
      <c r="BU52" s="254"/>
      <c r="BV52" s="255"/>
      <c r="BW52" s="148"/>
      <c r="BX52" s="149"/>
      <c r="BY52" s="149"/>
      <c r="BZ52" s="149"/>
      <c r="CA52" s="149"/>
      <c r="CB52" s="149"/>
      <c r="CC52" s="149"/>
      <c r="CD52" s="149"/>
      <c r="CE52" s="149"/>
      <c r="CF52" s="149"/>
      <c r="CG52" s="149"/>
      <c r="CH52" s="150"/>
      <c r="CI52" s="6" t="b">
        <f t="shared" si="6"/>
        <v>0</v>
      </c>
      <c r="CJ52" s="29" t="str">
        <f t="shared" ca="1" si="10"/>
        <v/>
      </c>
      <c r="CK52" s="5">
        <f>IF(COUNTIF($B$13:B52,B52)+COUNTIF('記載様式（入所者・利用者）'!$CU$13:$CU$22,B52)=1,1,0)</f>
        <v>0</v>
      </c>
      <c r="CL52" s="1">
        <f>SUM($CK$13:CK52)+$CL$11</f>
        <v>0</v>
      </c>
    </row>
    <row r="53" spans="1:90" x14ac:dyDescent="0.2">
      <c r="A53" s="95" t="str">
        <f t="shared" si="7"/>
        <v/>
      </c>
      <c r="B53" s="276"/>
      <c r="C53" s="277"/>
      <c r="D53" s="276"/>
      <c r="E53" s="277"/>
      <c r="F53" s="299"/>
      <c r="G53" s="300"/>
      <c r="H53" s="301"/>
      <c r="I53" s="170"/>
      <c r="J53" s="170"/>
      <c r="K53" s="108"/>
      <c r="L53" s="108"/>
      <c r="M53" s="171"/>
      <c r="N53" s="109"/>
      <c r="O53" s="256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  <c r="AP53" s="254"/>
      <c r="AQ53" s="254"/>
      <c r="AR53" s="254"/>
      <c r="AS53" s="254"/>
      <c r="AT53" s="254"/>
      <c r="AU53" s="254"/>
      <c r="AV53" s="254"/>
      <c r="AW53" s="254"/>
      <c r="AX53" s="254"/>
      <c r="AY53" s="254"/>
      <c r="AZ53" s="254"/>
      <c r="BA53" s="254"/>
      <c r="BB53" s="254"/>
      <c r="BC53" s="254"/>
      <c r="BD53" s="254"/>
      <c r="BE53" s="254"/>
      <c r="BF53" s="254"/>
      <c r="BG53" s="254"/>
      <c r="BH53" s="254"/>
      <c r="BI53" s="254"/>
      <c r="BJ53" s="254"/>
      <c r="BK53" s="254"/>
      <c r="BL53" s="254"/>
      <c r="BM53" s="254"/>
      <c r="BN53" s="254"/>
      <c r="BO53" s="254"/>
      <c r="BP53" s="254"/>
      <c r="BQ53" s="254"/>
      <c r="BR53" s="254"/>
      <c r="BS53" s="254"/>
      <c r="BT53" s="254"/>
      <c r="BU53" s="254"/>
      <c r="BV53" s="255"/>
      <c r="BW53" s="148"/>
      <c r="BX53" s="149"/>
      <c r="BY53" s="149"/>
      <c r="BZ53" s="149"/>
      <c r="CA53" s="149"/>
      <c r="CB53" s="149"/>
      <c r="CC53" s="149"/>
      <c r="CD53" s="149"/>
      <c r="CE53" s="149"/>
      <c r="CF53" s="149"/>
      <c r="CG53" s="149"/>
      <c r="CH53" s="150"/>
      <c r="CI53" s="6" t="b">
        <f t="shared" si="6"/>
        <v>0</v>
      </c>
      <c r="CJ53" s="29" t="str">
        <f t="shared" ca="1" si="10"/>
        <v/>
      </c>
      <c r="CK53" s="5">
        <f>IF(COUNTIF($B$13:B53,B53)+COUNTIF('記載様式（入所者・利用者）'!$CU$13:$CU$22,B53)=1,1,0)</f>
        <v>0</v>
      </c>
      <c r="CL53" s="1">
        <f>SUM($CK$13:CK53)+$CL$11</f>
        <v>0</v>
      </c>
    </row>
    <row r="54" spans="1:90" x14ac:dyDescent="0.2">
      <c r="A54" s="95" t="str">
        <f t="shared" si="7"/>
        <v/>
      </c>
      <c r="B54" s="276"/>
      <c r="C54" s="277"/>
      <c r="D54" s="276"/>
      <c r="E54" s="277"/>
      <c r="F54" s="299"/>
      <c r="G54" s="300"/>
      <c r="H54" s="301"/>
      <c r="I54" s="170"/>
      <c r="J54" s="170"/>
      <c r="K54" s="108"/>
      <c r="L54" s="108"/>
      <c r="M54" s="171"/>
      <c r="N54" s="109"/>
      <c r="O54" s="256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54"/>
      <c r="AT54" s="254"/>
      <c r="AU54" s="254"/>
      <c r="AV54" s="254"/>
      <c r="AW54" s="254"/>
      <c r="AX54" s="254"/>
      <c r="AY54" s="254"/>
      <c r="AZ54" s="254"/>
      <c r="BA54" s="254"/>
      <c r="BB54" s="254"/>
      <c r="BC54" s="254"/>
      <c r="BD54" s="254"/>
      <c r="BE54" s="254"/>
      <c r="BF54" s="254"/>
      <c r="BG54" s="254"/>
      <c r="BH54" s="254"/>
      <c r="BI54" s="254"/>
      <c r="BJ54" s="254"/>
      <c r="BK54" s="254"/>
      <c r="BL54" s="254"/>
      <c r="BM54" s="254"/>
      <c r="BN54" s="254"/>
      <c r="BO54" s="254"/>
      <c r="BP54" s="254"/>
      <c r="BQ54" s="254"/>
      <c r="BR54" s="254"/>
      <c r="BS54" s="254"/>
      <c r="BT54" s="254"/>
      <c r="BU54" s="254"/>
      <c r="BV54" s="255"/>
      <c r="BW54" s="148"/>
      <c r="BX54" s="149"/>
      <c r="BY54" s="149"/>
      <c r="BZ54" s="149"/>
      <c r="CA54" s="149"/>
      <c r="CB54" s="149"/>
      <c r="CC54" s="149"/>
      <c r="CD54" s="149"/>
      <c r="CE54" s="149"/>
      <c r="CF54" s="149"/>
      <c r="CG54" s="149"/>
      <c r="CH54" s="150"/>
      <c r="CI54" s="6" t="b">
        <f t="shared" si="6"/>
        <v>0</v>
      </c>
      <c r="CJ54" s="29" t="str">
        <f t="shared" ca="1" si="10"/>
        <v/>
      </c>
      <c r="CK54" s="5">
        <f>IF(COUNTIF($B$13:B54,B54)+COUNTIF('記載様式（入所者・利用者）'!$CU$13:$CU$22,B54)=1,1,0)</f>
        <v>0</v>
      </c>
      <c r="CL54" s="1">
        <f>SUM($CK$13:CK54)+$CL$11</f>
        <v>0</v>
      </c>
    </row>
    <row r="55" spans="1:90" x14ac:dyDescent="0.2">
      <c r="A55" s="95" t="str">
        <f t="shared" si="7"/>
        <v/>
      </c>
      <c r="B55" s="276"/>
      <c r="C55" s="277"/>
      <c r="D55" s="276"/>
      <c r="E55" s="277"/>
      <c r="F55" s="299"/>
      <c r="G55" s="300"/>
      <c r="H55" s="301"/>
      <c r="I55" s="170"/>
      <c r="J55" s="170"/>
      <c r="K55" s="108"/>
      <c r="L55" s="108"/>
      <c r="M55" s="171"/>
      <c r="N55" s="109"/>
      <c r="O55" s="256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  <c r="AP55" s="254"/>
      <c r="AQ55" s="254"/>
      <c r="AR55" s="254"/>
      <c r="AS55" s="254"/>
      <c r="AT55" s="254"/>
      <c r="AU55" s="254"/>
      <c r="AV55" s="254"/>
      <c r="AW55" s="254"/>
      <c r="AX55" s="254"/>
      <c r="AY55" s="254"/>
      <c r="AZ55" s="254"/>
      <c r="BA55" s="254"/>
      <c r="BB55" s="254"/>
      <c r="BC55" s="254"/>
      <c r="BD55" s="254"/>
      <c r="BE55" s="254"/>
      <c r="BF55" s="254"/>
      <c r="BG55" s="254"/>
      <c r="BH55" s="254"/>
      <c r="BI55" s="254"/>
      <c r="BJ55" s="254"/>
      <c r="BK55" s="254"/>
      <c r="BL55" s="254"/>
      <c r="BM55" s="254"/>
      <c r="BN55" s="254"/>
      <c r="BO55" s="254"/>
      <c r="BP55" s="254"/>
      <c r="BQ55" s="254"/>
      <c r="BR55" s="254"/>
      <c r="BS55" s="254"/>
      <c r="BT55" s="254"/>
      <c r="BU55" s="254"/>
      <c r="BV55" s="255"/>
      <c r="BW55" s="148"/>
      <c r="BX55" s="149"/>
      <c r="BY55" s="149"/>
      <c r="BZ55" s="149"/>
      <c r="CA55" s="149"/>
      <c r="CB55" s="149"/>
      <c r="CC55" s="149"/>
      <c r="CD55" s="149"/>
      <c r="CE55" s="149"/>
      <c r="CF55" s="149"/>
      <c r="CG55" s="149"/>
      <c r="CH55" s="150"/>
      <c r="CI55" s="6" t="b">
        <f t="shared" si="6"/>
        <v>0</v>
      </c>
      <c r="CJ55" s="29" t="str">
        <f t="shared" ca="1" si="10"/>
        <v/>
      </c>
      <c r="CK55" s="5">
        <f>IF(COUNTIF($B$13:B55,B55)+COUNTIF('記載様式（入所者・利用者）'!$CU$13:$CU$22,B55)=1,1,0)</f>
        <v>0</v>
      </c>
      <c r="CL55" s="1">
        <f>SUM($CK$13:CK55)+$CL$11</f>
        <v>0</v>
      </c>
    </row>
    <row r="56" spans="1:90" x14ac:dyDescent="0.2">
      <c r="A56" s="95" t="str">
        <f t="shared" si="7"/>
        <v/>
      </c>
      <c r="B56" s="276"/>
      <c r="C56" s="277"/>
      <c r="D56" s="276"/>
      <c r="E56" s="277"/>
      <c r="F56" s="299"/>
      <c r="G56" s="300"/>
      <c r="H56" s="301"/>
      <c r="I56" s="170"/>
      <c r="J56" s="170"/>
      <c r="K56" s="108"/>
      <c r="L56" s="108"/>
      <c r="M56" s="171"/>
      <c r="N56" s="109"/>
      <c r="O56" s="256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  <c r="AU56" s="254"/>
      <c r="AV56" s="254"/>
      <c r="AW56" s="254"/>
      <c r="AX56" s="254"/>
      <c r="AY56" s="254"/>
      <c r="AZ56" s="254"/>
      <c r="BA56" s="254"/>
      <c r="BB56" s="254"/>
      <c r="BC56" s="254"/>
      <c r="BD56" s="254"/>
      <c r="BE56" s="254"/>
      <c r="BF56" s="254"/>
      <c r="BG56" s="254"/>
      <c r="BH56" s="254"/>
      <c r="BI56" s="254"/>
      <c r="BJ56" s="254"/>
      <c r="BK56" s="254"/>
      <c r="BL56" s="254"/>
      <c r="BM56" s="254"/>
      <c r="BN56" s="254"/>
      <c r="BO56" s="254"/>
      <c r="BP56" s="254"/>
      <c r="BQ56" s="254"/>
      <c r="BR56" s="254"/>
      <c r="BS56" s="254"/>
      <c r="BT56" s="254"/>
      <c r="BU56" s="254"/>
      <c r="BV56" s="255"/>
      <c r="BW56" s="148"/>
      <c r="BX56" s="149"/>
      <c r="BY56" s="149"/>
      <c r="BZ56" s="149"/>
      <c r="CA56" s="149"/>
      <c r="CB56" s="149"/>
      <c r="CC56" s="149"/>
      <c r="CD56" s="149"/>
      <c r="CE56" s="149"/>
      <c r="CF56" s="149"/>
      <c r="CG56" s="149"/>
      <c r="CH56" s="150"/>
      <c r="CI56" s="6" t="b">
        <f t="shared" si="6"/>
        <v>0</v>
      </c>
      <c r="CJ56" s="29" t="str">
        <f t="shared" ca="1" si="10"/>
        <v/>
      </c>
      <c r="CK56" s="5">
        <f>IF(COUNTIF($B$13:B56,B56)+COUNTIF('記載様式（入所者・利用者）'!$CU$13:$CU$22,B56)=1,1,0)</f>
        <v>0</v>
      </c>
      <c r="CL56" s="1">
        <f>SUM($CK$13:CK56)+$CL$11</f>
        <v>0</v>
      </c>
    </row>
    <row r="57" spans="1:90" x14ac:dyDescent="0.2">
      <c r="A57" s="95" t="str">
        <f t="shared" si="7"/>
        <v/>
      </c>
      <c r="B57" s="276"/>
      <c r="C57" s="277"/>
      <c r="D57" s="276"/>
      <c r="E57" s="277"/>
      <c r="F57" s="299"/>
      <c r="G57" s="300"/>
      <c r="H57" s="301"/>
      <c r="I57" s="170"/>
      <c r="J57" s="170"/>
      <c r="K57" s="108"/>
      <c r="L57" s="108"/>
      <c r="M57" s="171"/>
      <c r="N57" s="109"/>
      <c r="O57" s="256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  <c r="AN57" s="254"/>
      <c r="AO57" s="254"/>
      <c r="AP57" s="254"/>
      <c r="AQ57" s="254"/>
      <c r="AR57" s="254"/>
      <c r="AS57" s="254"/>
      <c r="AT57" s="254"/>
      <c r="AU57" s="254"/>
      <c r="AV57" s="254"/>
      <c r="AW57" s="254"/>
      <c r="AX57" s="254"/>
      <c r="AY57" s="254"/>
      <c r="AZ57" s="254"/>
      <c r="BA57" s="254"/>
      <c r="BB57" s="254"/>
      <c r="BC57" s="254"/>
      <c r="BD57" s="254"/>
      <c r="BE57" s="254"/>
      <c r="BF57" s="254"/>
      <c r="BG57" s="254"/>
      <c r="BH57" s="254"/>
      <c r="BI57" s="254"/>
      <c r="BJ57" s="254"/>
      <c r="BK57" s="254"/>
      <c r="BL57" s="254"/>
      <c r="BM57" s="254"/>
      <c r="BN57" s="254"/>
      <c r="BO57" s="254"/>
      <c r="BP57" s="254"/>
      <c r="BQ57" s="254"/>
      <c r="BR57" s="254"/>
      <c r="BS57" s="254"/>
      <c r="BT57" s="254"/>
      <c r="BU57" s="254"/>
      <c r="BV57" s="255"/>
      <c r="BW57" s="148"/>
      <c r="BX57" s="149"/>
      <c r="BY57" s="149"/>
      <c r="BZ57" s="149"/>
      <c r="CA57" s="149"/>
      <c r="CB57" s="149"/>
      <c r="CC57" s="149"/>
      <c r="CD57" s="149"/>
      <c r="CE57" s="149"/>
      <c r="CF57" s="149"/>
      <c r="CG57" s="149"/>
      <c r="CH57" s="150"/>
      <c r="CI57" s="6" t="b">
        <f t="shared" si="6"/>
        <v>0</v>
      </c>
      <c r="CJ57" s="29" t="str">
        <f t="shared" ca="1" si="10"/>
        <v/>
      </c>
      <c r="CK57" s="5">
        <f>IF(COUNTIF($B$13:B57,B57)+COUNTIF('記載様式（入所者・利用者）'!$CU$13:$CU$22,B57)=1,1,0)</f>
        <v>0</v>
      </c>
      <c r="CL57" s="1">
        <f>SUM($CK$13:CK57)+$CL$11</f>
        <v>0</v>
      </c>
    </row>
    <row r="58" spans="1:90" x14ac:dyDescent="0.2">
      <c r="A58" s="95" t="str">
        <f t="shared" si="7"/>
        <v/>
      </c>
      <c r="B58" s="276"/>
      <c r="C58" s="277"/>
      <c r="D58" s="276"/>
      <c r="E58" s="277"/>
      <c r="F58" s="299"/>
      <c r="G58" s="300"/>
      <c r="H58" s="301"/>
      <c r="I58" s="170"/>
      <c r="J58" s="170"/>
      <c r="K58" s="108"/>
      <c r="L58" s="108"/>
      <c r="M58" s="171"/>
      <c r="N58" s="109"/>
      <c r="O58" s="256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254"/>
      <c r="BD58" s="254"/>
      <c r="BE58" s="254"/>
      <c r="BF58" s="254"/>
      <c r="BG58" s="254"/>
      <c r="BH58" s="254"/>
      <c r="BI58" s="254"/>
      <c r="BJ58" s="254"/>
      <c r="BK58" s="254"/>
      <c r="BL58" s="254"/>
      <c r="BM58" s="254"/>
      <c r="BN58" s="254"/>
      <c r="BO58" s="254"/>
      <c r="BP58" s="254"/>
      <c r="BQ58" s="254"/>
      <c r="BR58" s="254"/>
      <c r="BS58" s="254"/>
      <c r="BT58" s="254"/>
      <c r="BU58" s="254"/>
      <c r="BV58" s="255"/>
      <c r="BW58" s="148"/>
      <c r="BX58" s="149"/>
      <c r="BY58" s="149"/>
      <c r="BZ58" s="149"/>
      <c r="CA58" s="149"/>
      <c r="CB58" s="149"/>
      <c r="CC58" s="149"/>
      <c r="CD58" s="149"/>
      <c r="CE58" s="149"/>
      <c r="CF58" s="149"/>
      <c r="CG58" s="149"/>
      <c r="CH58" s="150"/>
      <c r="CI58" s="6" t="b">
        <f t="shared" si="6"/>
        <v>0</v>
      </c>
      <c r="CJ58" s="29" t="str">
        <f t="shared" ca="1" si="10"/>
        <v/>
      </c>
      <c r="CK58" s="5">
        <f>IF(COUNTIF($B$13:B58,B58)+COUNTIF('記載様式（入所者・利用者）'!$CU$13:$CU$22,B58)=1,1,0)</f>
        <v>0</v>
      </c>
      <c r="CL58" s="1">
        <f>SUM($CK$13:CK58)+$CL$11</f>
        <v>0</v>
      </c>
    </row>
    <row r="59" spans="1:90" x14ac:dyDescent="0.2">
      <c r="A59" s="95" t="str">
        <f t="shared" si="7"/>
        <v/>
      </c>
      <c r="B59" s="276"/>
      <c r="C59" s="277"/>
      <c r="D59" s="276"/>
      <c r="E59" s="277"/>
      <c r="F59" s="299"/>
      <c r="G59" s="300"/>
      <c r="H59" s="301"/>
      <c r="I59" s="170"/>
      <c r="J59" s="170"/>
      <c r="K59" s="108"/>
      <c r="L59" s="108"/>
      <c r="M59" s="171"/>
      <c r="N59" s="109"/>
      <c r="O59" s="256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254"/>
      <c r="AN59" s="254"/>
      <c r="AO59" s="254"/>
      <c r="AP59" s="254"/>
      <c r="AQ59" s="254"/>
      <c r="AR59" s="254"/>
      <c r="AS59" s="254"/>
      <c r="AT59" s="254"/>
      <c r="AU59" s="254"/>
      <c r="AV59" s="254"/>
      <c r="AW59" s="254"/>
      <c r="AX59" s="254"/>
      <c r="AY59" s="254"/>
      <c r="AZ59" s="254"/>
      <c r="BA59" s="254"/>
      <c r="BB59" s="254"/>
      <c r="BC59" s="254"/>
      <c r="BD59" s="254"/>
      <c r="BE59" s="254"/>
      <c r="BF59" s="254"/>
      <c r="BG59" s="254"/>
      <c r="BH59" s="254"/>
      <c r="BI59" s="254"/>
      <c r="BJ59" s="254"/>
      <c r="BK59" s="254"/>
      <c r="BL59" s="254"/>
      <c r="BM59" s="254"/>
      <c r="BN59" s="254"/>
      <c r="BO59" s="254"/>
      <c r="BP59" s="254"/>
      <c r="BQ59" s="254"/>
      <c r="BR59" s="254"/>
      <c r="BS59" s="254"/>
      <c r="BT59" s="254"/>
      <c r="BU59" s="254"/>
      <c r="BV59" s="255"/>
      <c r="BW59" s="148"/>
      <c r="BX59" s="149"/>
      <c r="BY59" s="149"/>
      <c r="BZ59" s="149"/>
      <c r="CA59" s="149"/>
      <c r="CB59" s="149"/>
      <c r="CC59" s="149"/>
      <c r="CD59" s="149"/>
      <c r="CE59" s="149"/>
      <c r="CF59" s="149"/>
      <c r="CG59" s="149"/>
      <c r="CH59" s="150"/>
      <c r="CI59" s="6" t="b">
        <f t="shared" si="6"/>
        <v>0</v>
      </c>
      <c r="CJ59" s="29" t="str">
        <f t="shared" ca="1" si="10"/>
        <v/>
      </c>
      <c r="CK59" s="5">
        <f>IF(COUNTIF($B$13:B59,B59)+COUNTIF('記載様式（入所者・利用者）'!$CU$13:$CU$22,B59)=1,1,0)</f>
        <v>0</v>
      </c>
      <c r="CL59" s="1">
        <f>SUM($CK$13:CK59)+$CL$11</f>
        <v>0</v>
      </c>
    </row>
    <row r="60" spans="1:90" x14ac:dyDescent="0.2">
      <c r="A60" s="95" t="str">
        <f t="shared" si="7"/>
        <v/>
      </c>
      <c r="B60" s="276"/>
      <c r="C60" s="277"/>
      <c r="D60" s="276"/>
      <c r="E60" s="277"/>
      <c r="F60" s="299"/>
      <c r="G60" s="300"/>
      <c r="H60" s="301"/>
      <c r="I60" s="170"/>
      <c r="J60" s="170"/>
      <c r="K60" s="108"/>
      <c r="L60" s="108"/>
      <c r="M60" s="171"/>
      <c r="N60" s="109"/>
      <c r="O60" s="256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4"/>
      <c r="AN60" s="254"/>
      <c r="AO60" s="254"/>
      <c r="AP60" s="254"/>
      <c r="AQ60" s="254"/>
      <c r="AR60" s="254"/>
      <c r="AS60" s="254"/>
      <c r="AT60" s="254"/>
      <c r="AU60" s="254"/>
      <c r="AV60" s="254"/>
      <c r="AW60" s="254"/>
      <c r="AX60" s="254"/>
      <c r="AY60" s="254"/>
      <c r="AZ60" s="254"/>
      <c r="BA60" s="254"/>
      <c r="BB60" s="254"/>
      <c r="BC60" s="254"/>
      <c r="BD60" s="254"/>
      <c r="BE60" s="254"/>
      <c r="BF60" s="254"/>
      <c r="BG60" s="254"/>
      <c r="BH60" s="254"/>
      <c r="BI60" s="254"/>
      <c r="BJ60" s="254"/>
      <c r="BK60" s="254"/>
      <c r="BL60" s="254"/>
      <c r="BM60" s="254"/>
      <c r="BN60" s="254"/>
      <c r="BO60" s="254"/>
      <c r="BP60" s="254"/>
      <c r="BQ60" s="254"/>
      <c r="BR60" s="254"/>
      <c r="BS60" s="254"/>
      <c r="BT60" s="254"/>
      <c r="BU60" s="254"/>
      <c r="BV60" s="255"/>
      <c r="BW60" s="148"/>
      <c r="BX60" s="149"/>
      <c r="BY60" s="149"/>
      <c r="BZ60" s="149"/>
      <c r="CA60" s="149"/>
      <c r="CB60" s="149"/>
      <c r="CC60" s="149"/>
      <c r="CD60" s="149"/>
      <c r="CE60" s="149"/>
      <c r="CF60" s="149"/>
      <c r="CG60" s="149"/>
      <c r="CH60" s="150"/>
      <c r="CI60" s="6" t="b">
        <f t="shared" si="6"/>
        <v>0</v>
      </c>
      <c r="CJ60" s="29" t="str">
        <f t="shared" ca="1" si="10"/>
        <v/>
      </c>
      <c r="CK60" s="5">
        <f>IF(COUNTIF($B$13:B60,B60)+COUNTIF('記載様式（入所者・利用者）'!$CU$13:$CU$22,B60)=1,1,0)</f>
        <v>0</v>
      </c>
      <c r="CL60" s="1">
        <f>SUM($CK$13:CK60)+$CL$11</f>
        <v>0</v>
      </c>
    </row>
    <row r="61" spans="1:90" x14ac:dyDescent="0.2">
      <c r="A61" s="95" t="str">
        <f t="shared" si="7"/>
        <v/>
      </c>
      <c r="B61" s="276"/>
      <c r="C61" s="277"/>
      <c r="D61" s="276"/>
      <c r="E61" s="277"/>
      <c r="F61" s="299"/>
      <c r="G61" s="300"/>
      <c r="H61" s="301"/>
      <c r="I61" s="172"/>
      <c r="J61" s="172"/>
      <c r="K61" s="108"/>
      <c r="L61" s="117"/>
      <c r="M61" s="173"/>
      <c r="N61" s="107"/>
      <c r="O61" s="257"/>
      <c r="P61" s="258"/>
      <c r="Q61" s="258"/>
      <c r="R61" s="258"/>
      <c r="S61" s="258"/>
      <c r="T61" s="258"/>
      <c r="U61" s="258"/>
      <c r="V61" s="258"/>
      <c r="W61" s="258"/>
      <c r="X61" s="258"/>
      <c r="Y61" s="258"/>
      <c r="Z61" s="258"/>
      <c r="AA61" s="258"/>
      <c r="AB61" s="258"/>
      <c r="AC61" s="258"/>
      <c r="AD61" s="258"/>
      <c r="AE61" s="258"/>
      <c r="AF61" s="258"/>
      <c r="AG61" s="258"/>
      <c r="AH61" s="258"/>
      <c r="AI61" s="258"/>
      <c r="AJ61" s="258"/>
      <c r="AK61" s="258"/>
      <c r="AL61" s="258"/>
      <c r="AM61" s="258"/>
      <c r="AN61" s="258"/>
      <c r="AO61" s="258"/>
      <c r="AP61" s="258"/>
      <c r="AQ61" s="258"/>
      <c r="AR61" s="258"/>
      <c r="AS61" s="258"/>
      <c r="AT61" s="258"/>
      <c r="AU61" s="258"/>
      <c r="AV61" s="258"/>
      <c r="AW61" s="258"/>
      <c r="AX61" s="258"/>
      <c r="AY61" s="258"/>
      <c r="AZ61" s="258"/>
      <c r="BA61" s="258"/>
      <c r="BB61" s="258"/>
      <c r="BC61" s="258"/>
      <c r="BD61" s="258"/>
      <c r="BE61" s="258"/>
      <c r="BF61" s="258"/>
      <c r="BG61" s="258"/>
      <c r="BH61" s="258"/>
      <c r="BI61" s="258"/>
      <c r="BJ61" s="258"/>
      <c r="BK61" s="258"/>
      <c r="BL61" s="258"/>
      <c r="BM61" s="258"/>
      <c r="BN61" s="258"/>
      <c r="BO61" s="258"/>
      <c r="BP61" s="258"/>
      <c r="BQ61" s="258"/>
      <c r="BR61" s="258"/>
      <c r="BS61" s="258"/>
      <c r="BT61" s="258"/>
      <c r="BU61" s="258"/>
      <c r="BV61" s="259"/>
      <c r="BW61" s="155"/>
      <c r="BX61" s="156"/>
      <c r="BY61" s="156"/>
      <c r="BZ61" s="156"/>
      <c r="CA61" s="156"/>
      <c r="CB61" s="156"/>
      <c r="CC61" s="156"/>
      <c r="CD61" s="156"/>
      <c r="CE61" s="156"/>
      <c r="CF61" s="156"/>
      <c r="CG61" s="156"/>
      <c r="CH61" s="157"/>
      <c r="CI61" s="6" t="b">
        <f t="shared" si="6"/>
        <v>0</v>
      </c>
      <c r="CJ61" s="29" t="str">
        <f t="shared" ca="1" si="10"/>
        <v/>
      </c>
      <c r="CK61" s="5">
        <f>IF(COUNTIF($B$13:B61,B61)+COUNTIF('記載様式（入所者・利用者）'!$CU$13:$CU$22,B61)=1,1,0)</f>
        <v>0</v>
      </c>
      <c r="CL61" s="1">
        <f>SUM($CK$13:CK61)+$CL$11</f>
        <v>0</v>
      </c>
    </row>
    <row r="62" spans="1:90" x14ac:dyDescent="0.2">
      <c r="A62" s="95" t="str">
        <f t="shared" si="7"/>
        <v/>
      </c>
      <c r="B62" s="276"/>
      <c r="C62" s="277"/>
      <c r="D62" s="276"/>
      <c r="E62" s="277"/>
      <c r="F62" s="299"/>
      <c r="G62" s="300"/>
      <c r="H62" s="301"/>
      <c r="I62" s="172"/>
      <c r="J62" s="172"/>
      <c r="K62" s="108"/>
      <c r="L62" s="117"/>
      <c r="M62" s="173"/>
      <c r="N62" s="107"/>
      <c r="O62" s="257"/>
      <c r="P62" s="258"/>
      <c r="Q62" s="258"/>
      <c r="R62" s="258"/>
      <c r="S62" s="258"/>
      <c r="T62" s="258"/>
      <c r="U62" s="258"/>
      <c r="V62" s="258"/>
      <c r="W62" s="258"/>
      <c r="X62" s="258"/>
      <c r="Y62" s="258"/>
      <c r="Z62" s="258"/>
      <c r="AA62" s="258"/>
      <c r="AB62" s="258"/>
      <c r="AC62" s="258"/>
      <c r="AD62" s="258"/>
      <c r="AE62" s="258"/>
      <c r="AF62" s="258"/>
      <c r="AG62" s="258"/>
      <c r="AH62" s="258"/>
      <c r="AI62" s="258"/>
      <c r="AJ62" s="258"/>
      <c r="AK62" s="258"/>
      <c r="AL62" s="258"/>
      <c r="AM62" s="258"/>
      <c r="AN62" s="258"/>
      <c r="AO62" s="258"/>
      <c r="AP62" s="258"/>
      <c r="AQ62" s="258"/>
      <c r="AR62" s="258"/>
      <c r="AS62" s="258"/>
      <c r="AT62" s="258"/>
      <c r="AU62" s="258"/>
      <c r="AV62" s="258"/>
      <c r="AW62" s="258"/>
      <c r="AX62" s="258"/>
      <c r="AY62" s="258"/>
      <c r="AZ62" s="258"/>
      <c r="BA62" s="258"/>
      <c r="BB62" s="258"/>
      <c r="BC62" s="258"/>
      <c r="BD62" s="258"/>
      <c r="BE62" s="258"/>
      <c r="BF62" s="258"/>
      <c r="BG62" s="258"/>
      <c r="BH62" s="258"/>
      <c r="BI62" s="258"/>
      <c r="BJ62" s="258"/>
      <c r="BK62" s="258"/>
      <c r="BL62" s="258"/>
      <c r="BM62" s="258"/>
      <c r="BN62" s="258"/>
      <c r="BO62" s="258"/>
      <c r="BP62" s="258"/>
      <c r="BQ62" s="258"/>
      <c r="BR62" s="258"/>
      <c r="BS62" s="258"/>
      <c r="BT62" s="258"/>
      <c r="BU62" s="258"/>
      <c r="BV62" s="259"/>
      <c r="BW62" s="155"/>
      <c r="BX62" s="156"/>
      <c r="BY62" s="156"/>
      <c r="BZ62" s="156"/>
      <c r="CA62" s="156"/>
      <c r="CB62" s="156"/>
      <c r="CC62" s="156"/>
      <c r="CD62" s="156"/>
      <c r="CE62" s="156"/>
      <c r="CF62" s="156"/>
      <c r="CG62" s="156"/>
      <c r="CH62" s="157"/>
      <c r="CI62" s="6" t="b">
        <f t="shared" si="6"/>
        <v>0</v>
      </c>
      <c r="CJ62" s="29" t="str">
        <f t="shared" ca="1" si="10"/>
        <v/>
      </c>
      <c r="CK62" s="5">
        <f>IF(COUNTIF($B$13:B62,B62)+COUNTIF('記載様式（入所者・利用者）'!$CU$13:$CU$22,B62)=1,1,0)</f>
        <v>0</v>
      </c>
      <c r="CL62" s="1">
        <f>SUM($CK$13:CK62)+$CL$11</f>
        <v>0</v>
      </c>
    </row>
    <row r="63" spans="1:90" x14ac:dyDescent="0.2">
      <c r="A63" s="95" t="str">
        <f t="shared" si="7"/>
        <v/>
      </c>
      <c r="B63" s="276"/>
      <c r="C63" s="277"/>
      <c r="D63" s="276"/>
      <c r="E63" s="277"/>
      <c r="F63" s="299"/>
      <c r="G63" s="300"/>
      <c r="H63" s="301"/>
      <c r="I63" s="172"/>
      <c r="J63" s="172"/>
      <c r="K63" s="108"/>
      <c r="L63" s="117"/>
      <c r="M63" s="173"/>
      <c r="N63" s="107"/>
      <c r="O63" s="257"/>
      <c r="P63" s="258"/>
      <c r="Q63" s="258"/>
      <c r="R63" s="258"/>
      <c r="S63" s="258"/>
      <c r="T63" s="258"/>
      <c r="U63" s="258"/>
      <c r="V63" s="258"/>
      <c r="W63" s="258"/>
      <c r="X63" s="258"/>
      <c r="Y63" s="258"/>
      <c r="Z63" s="258"/>
      <c r="AA63" s="258"/>
      <c r="AB63" s="258"/>
      <c r="AC63" s="258"/>
      <c r="AD63" s="258"/>
      <c r="AE63" s="258"/>
      <c r="AF63" s="258"/>
      <c r="AG63" s="258"/>
      <c r="AH63" s="258"/>
      <c r="AI63" s="258"/>
      <c r="AJ63" s="258"/>
      <c r="AK63" s="258"/>
      <c r="AL63" s="258"/>
      <c r="AM63" s="258"/>
      <c r="AN63" s="258"/>
      <c r="AO63" s="258"/>
      <c r="AP63" s="258"/>
      <c r="AQ63" s="258"/>
      <c r="AR63" s="258"/>
      <c r="AS63" s="258"/>
      <c r="AT63" s="258"/>
      <c r="AU63" s="258"/>
      <c r="AV63" s="258"/>
      <c r="AW63" s="258"/>
      <c r="AX63" s="258"/>
      <c r="AY63" s="258"/>
      <c r="AZ63" s="258"/>
      <c r="BA63" s="258"/>
      <c r="BB63" s="258"/>
      <c r="BC63" s="258"/>
      <c r="BD63" s="258"/>
      <c r="BE63" s="258"/>
      <c r="BF63" s="258"/>
      <c r="BG63" s="258"/>
      <c r="BH63" s="258"/>
      <c r="BI63" s="258"/>
      <c r="BJ63" s="258"/>
      <c r="BK63" s="258"/>
      <c r="BL63" s="258"/>
      <c r="BM63" s="258"/>
      <c r="BN63" s="258"/>
      <c r="BO63" s="258"/>
      <c r="BP63" s="258"/>
      <c r="BQ63" s="258"/>
      <c r="BR63" s="258"/>
      <c r="BS63" s="258"/>
      <c r="BT63" s="258"/>
      <c r="BU63" s="258"/>
      <c r="BV63" s="259"/>
      <c r="BW63" s="155"/>
      <c r="BX63" s="156"/>
      <c r="BY63" s="156"/>
      <c r="BZ63" s="156"/>
      <c r="CA63" s="156"/>
      <c r="CB63" s="156"/>
      <c r="CC63" s="156"/>
      <c r="CD63" s="156"/>
      <c r="CE63" s="156"/>
      <c r="CF63" s="156"/>
      <c r="CG63" s="156"/>
      <c r="CH63" s="157"/>
      <c r="CI63" s="6" t="b">
        <f t="shared" si="6"/>
        <v>0</v>
      </c>
      <c r="CJ63" s="29" t="str">
        <f t="shared" ca="1" si="10"/>
        <v/>
      </c>
      <c r="CK63" s="5">
        <f>IF(COUNTIF($B$13:B63,B63)+COUNTIF('記載様式（入所者・利用者）'!$CU$13:$CU$22,B63)=1,1,0)</f>
        <v>0</v>
      </c>
      <c r="CL63" s="1">
        <f>SUM($CK$13:CK63)+$CL$11</f>
        <v>0</v>
      </c>
    </row>
    <row r="64" spans="1:90" x14ac:dyDescent="0.2">
      <c r="A64" s="95" t="str">
        <f t="shared" si="7"/>
        <v/>
      </c>
      <c r="B64" s="276"/>
      <c r="C64" s="277"/>
      <c r="D64" s="276"/>
      <c r="E64" s="277"/>
      <c r="F64" s="299"/>
      <c r="G64" s="300"/>
      <c r="H64" s="301"/>
      <c r="I64" s="172"/>
      <c r="J64" s="172"/>
      <c r="K64" s="108"/>
      <c r="L64" s="117"/>
      <c r="M64" s="173"/>
      <c r="N64" s="107"/>
      <c r="O64" s="257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8"/>
      <c r="AJ64" s="258"/>
      <c r="AK64" s="258"/>
      <c r="AL64" s="258"/>
      <c r="AM64" s="258"/>
      <c r="AN64" s="258"/>
      <c r="AO64" s="258"/>
      <c r="AP64" s="258"/>
      <c r="AQ64" s="258"/>
      <c r="AR64" s="258"/>
      <c r="AS64" s="258"/>
      <c r="AT64" s="258"/>
      <c r="AU64" s="258"/>
      <c r="AV64" s="258"/>
      <c r="AW64" s="258"/>
      <c r="AX64" s="258"/>
      <c r="AY64" s="258"/>
      <c r="AZ64" s="258"/>
      <c r="BA64" s="258"/>
      <c r="BB64" s="258"/>
      <c r="BC64" s="258"/>
      <c r="BD64" s="258"/>
      <c r="BE64" s="258"/>
      <c r="BF64" s="258"/>
      <c r="BG64" s="258"/>
      <c r="BH64" s="258"/>
      <c r="BI64" s="258"/>
      <c r="BJ64" s="258"/>
      <c r="BK64" s="258"/>
      <c r="BL64" s="258"/>
      <c r="BM64" s="258"/>
      <c r="BN64" s="258"/>
      <c r="BO64" s="258"/>
      <c r="BP64" s="258"/>
      <c r="BQ64" s="258"/>
      <c r="BR64" s="258"/>
      <c r="BS64" s="258"/>
      <c r="BT64" s="258"/>
      <c r="BU64" s="258"/>
      <c r="BV64" s="259"/>
      <c r="BW64" s="155"/>
      <c r="BX64" s="156"/>
      <c r="BY64" s="156"/>
      <c r="BZ64" s="156"/>
      <c r="CA64" s="156"/>
      <c r="CB64" s="156"/>
      <c r="CC64" s="156"/>
      <c r="CD64" s="156"/>
      <c r="CE64" s="156"/>
      <c r="CF64" s="156"/>
      <c r="CG64" s="156"/>
      <c r="CH64" s="157"/>
      <c r="CI64" s="6" t="b">
        <f t="shared" si="6"/>
        <v>0</v>
      </c>
      <c r="CJ64" s="29" t="str">
        <f t="shared" ca="1" si="10"/>
        <v/>
      </c>
      <c r="CK64" s="5">
        <f>IF(COUNTIF($B$13:B64,B64)+COUNTIF('記載様式（入所者・利用者）'!$CU$13:$CU$22,B64)=1,1,0)</f>
        <v>0</v>
      </c>
      <c r="CL64" s="1">
        <f>SUM($CK$13:CK64)+$CL$11</f>
        <v>0</v>
      </c>
    </row>
    <row r="65" spans="1:90" x14ac:dyDescent="0.2">
      <c r="A65" s="95" t="str">
        <f t="shared" si="7"/>
        <v/>
      </c>
      <c r="B65" s="276"/>
      <c r="C65" s="277"/>
      <c r="D65" s="276"/>
      <c r="E65" s="277"/>
      <c r="F65" s="299"/>
      <c r="G65" s="300"/>
      <c r="H65" s="301"/>
      <c r="I65" s="172"/>
      <c r="J65" s="172"/>
      <c r="K65" s="108"/>
      <c r="L65" s="117"/>
      <c r="M65" s="173"/>
      <c r="N65" s="107"/>
      <c r="O65" s="257"/>
      <c r="P65" s="258"/>
      <c r="Q65" s="258"/>
      <c r="R65" s="258"/>
      <c r="S65" s="258"/>
      <c r="T65" s="258"/>
      <c r="U65" s="258"/>
      <c r="V65" s="258"/>
      <c r="W65" s="258"/>
      <c r="X65" s="258"/>
      <c r="Y65" s="258"/>
      <c r="Z65" s="258"/>
      <c r="AA65" s="258"/>
      <c r="AB65" s="258"/>
      <c r="AC65" s="258"/>
      <c r="AD65" s="258"/>
      <c r="AE65" s="258"/>
      <c r="AF65" s="258"/>
      <c r="AG65" s="258"/>
      <c r="AH65" s="258"/>
      <c r="AI65" s="258"/>
      <c r="AJ65" s="258"/>
      <c r="AK65" s="258"/>
      <c r="AL65" s="258"/>
      <c r="AM65" s="258"/>
      <c r="AN65" s="258"/>
      <c r="AO65" s="258"/>
      <c r="AP65" s="258"/>
      <c r="AQ65" s="258"/>
      <c r="AR65" s="258"/>
      <c r="AS65" s="258"/>
      <c r="AT65" s="258"/>
      <c r="AU65" s="258"/>
      <c r="AV65" s="258"/>
      <c r="AW65" s="258"/>
      <c r="AX65" s="258"/>
      <c r="AY65" s="258"/>
      <c r="AZ65" s="258"/>
      <c r="BA65" s="258"/>
      <c r="BB65" s="258"/>
      <c r="BC65" s="258"/>
      <c r="BD65" s="258"/>
      <c r="BE65" s="258"/>
      <c r="BF65" s="258"/>
      <c r="BG65" s="258"/>
      <c r="BH65" s="258"/>
      <c r="BI65" s="258"/>
      <c r="BJ65" s="258"/>
      <c r="BK65" s="258"/>
      <c r="BL65" s="258"/>
      <c r="BM65" s="258"/>
      <c r="BN65" s="258"/>
      <c r="BO65" s="258"/>
      <c r="BP65" s="258"/>
      <c r="BQ65" s="258"/>
      <c r="BR65" s="258"/>
      <c r="BS65" s="258"/>
      <c r="BT65" s="258"/>
      <c r="BU65" s="258"/>
      <c r="BV65" s="259"/>
      <c r="BW65" s="155"/>
      <c r="BX65" s="156"/>
      <c r="BY65" s="156"/>
      <c r="BZ65" s="156"/>
      <c r="CA65" s="156"/>
      <c r="CB65" s="156"/>
      <c r="CC65" s="156"/>
      <c r="CD65" s="156"/>
      <c r="CE65" s="156"/>
      <c r="CF65" s="156"/>
      <c r="CG65" s="156"/>
      <c r="CH65" s="157"/>
      <c r="CI65" s="6" t="b">
        <f t="shared" si="6"/>
        <v>0</v>
      </c>
      <c r="CJ65" s="29" t="str">
        <f t="shared" ca="1" si="10"/>
        <v/>
      </c>
      <c r="CK65" s="5">
        <f>IF(COUNTIF($B$13:B65,B65)+COUNTIF('記載様式（入所者・利用者）'!$CU$13:$CU$22,B65)=1,1,0)</f>
        <v>0</v>
      </c>
      <c r="CL65" s="1">
        <f>SUM($CK$13:CK65)+$CL$11</f>
        <v>0</v>
      </c>
    </row>
    <row r="66" spans="1:90" x14ac:dyDescent="0.2">
      <c r="A66" s="95" t="str">
        <f t="shared" si="7"/>
        <v/>
      </c>
      <c r="B66" s="276"/>
      <c r="C66" s="277"/>
      <c r="D66" s="276"/>
      <c r="E66" s="277"/>
      <c r="F66" s="299"/>
      <c r="G66" s="300"/>
      <c r="H66" s="301"/>
      <c r="I66" s="172"/>
      <c r="J66" s="172"/>
      <c r="K66" s="108"/>
      <c r="L66" s="117"/>
      <c r="M66" s="173"/>
      <c r="N66" s="107"/>
      <c r="O66" s="257"/>
      <c r="P66" s="258"/>
      <c r="Q66" s="258"/>
      <c r="R66" s="258"/>
      <c r="S66" s="258"/>
      <c r="T66" s="258"/>
      <c r="U66" s="258"/>
      <c r="V66" s="258"/>
      <c r="W66" s="258"/>
      <c r="X66" s="258"/>
      <c r="Y66" s="258"/>
      <c r="Z66" s="258"/>
      <c r="AA66" s="258"/>
      <c r="AB66" s="258"/>
      <c r="AC66" s="258"/>
      <c r="AD66" s="258"/>
      <c r="AE66" s="258"/>
      <c r="AF66" s="258"/>
      <c r="AG66" s="258"/>
      <c r="AH66" s="258"/>
      <c r="AI66" s="258"/>
      <c r="AJ66" s="258"/>
      <c r="AK66" s="258"/>
      <c r="AL66" s="258"/>
      <c r="AM66" s="258"/>
      <c r="AN66" s="258"/>
      <c r="AO66" s="258"/>
      <c r="AP66" s="258"/>
      <c r="AQ66" s="258"/>
      <c r="AR66" s="258"/>
      <c r="AS66" s="258"/>
      <c r="AT66" s="258"/>
      <c r="AU66" s="258"/>
      <c r="AV66" s="258"/>
      <c r="AW66" s="258"/>
      <c r="AX66" s="258"/>
      <c r="AY66" s="258"/>
      <c r="AZ66" s="258"/>
      <c r="BA66" s="258"/>
      <c r="BB66" s="258"/>
      <c r="BC66" s="258"/>
      <c r="BD66" s="258"/>
      <c r="BE66" s="258"/>
      <c r="BF66" s="258"/>
      <c r="BG66" s="258"/>
      <c r="BH66" s="258"/>
      <c r="BI66" s="258"/>
      <c r="BJ66" s="258"/>
      <c r="BK66" s="258"/>
      <c r="BL66" s="258"/>
      <c r="BM66" s="258"/>
      <c r="BN66" s="258"/>
      <c r="BO66" s="258"/>
      <c r="BP66" s="258"/>
      <c r="BQ66" s="258"/>
      <c r="BR66" s="258"/>
      <c r="BS66" s="258"/>
      <c r="BT66" s="258"/>
      <c r="BU66" s="258"/>
      <c r="BV66" s="259"/>
      <c r="BW66" s="155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7"/>
      <c r="CI66" s="6" t="b">
        <f t="shared" si="6"/>
        <v>0</v>
      </c>
      <c r="CJ66" s="29" t="str">
        <f t="shared" ca="1" si="10"/>
        <v/>
      </c>
      <c r="CK66" s="5">
        <f>IF(COUNTIF($B$13:B66,B66)+COUNTIF('記載様式（入所者・利用者）'!$CU$13:$CU$22,B66)=1,1,0)</f>
        <v>0</v>
      </c>
      <c r="CL66" s="1">
        <f>SUM($CK$13:CK66)+$CL$11</f>
        <v>0</v>
      </c>
    </row>
    <row r="67" spans="1:90" x14ac:dyDescent="0.2">
      <c r="A67" s="95" t="str">
        <f t="shared" si="7"/>
        <v/>
      </c>
      <c r="B67" s="276"/>
      <c r="C67" s="277"/>
      <c r="D67" s="276"/>
      <c r="E67" s="277"/>
      <c r="F67" s="299"/>
      <c r="G67" s="300"/>
      <c r="H67" s="301"/>
      <c r="I67" s="172"/>
      <c r="J67" s="172"/>
      <c r="K67" s="108"/>
      <c r="L67" s="117"/>
      <c r="M67" s="173"/>
      <c r="N67" s="107"/>
      <c r="O67" s="257"/>
      <c r="P67" s="258"/>
      <c r="Q67" s="258"/>
      <c r="R67" s="258"/>
      <c r="S67" s="258"/>
      <c r="T67" s="258"/>
      <c r="U67" s="258"/>
      <c r="V67" s="258"/>
      <c r="W67" s="258"/>
      <c r="X67" s="258"/>
      <c r="Y67" s="258"/>
      <c r="Z67" s="258"/>
      <c r="AA67" s="258"/>
      <c r="AB67" s="258"/>
      <c r="AC67" s="258"/>
      <c r="AD67" s="258"/>
      <c r="AE67" s="258"/>
      <c r="AF67" s="258"/>
      <c r="AG67" s="258"/>
      <c r="AH67" s="258"/>
      <c r="AI67" s="258"/>
      <c r="AJ67" s="258"/>
      <c r="AK67" s="258"/>
      <c r="AL67" s="258"/>
      <c r="AM67" s="258"/>
      <c r="AN67" s="258"/>
      <c r="AO67" s="258"/>
      <c r="AP67" s="258"/>
      <c r="AQ67" s="258"/>
      <c r="AR67" s="258"/>
      <c r="AS67" s="258"/>
      <c r="AT67" s="258"/>
      <c r="AU67" s="258"/>
      <c r="AV67" s="258"/>
      <c r="AW67" s="258"/>
      <c r="AX67" s="258"/>
      <c r="AY67" s="258"/>
      <c r="AZ67" s="258"/>
      <c r="BA67" s="258"/>
      <c r="BB67" s="258"/>
      <c r="BC67" s="258"/>
      <c r="BD67" s="258"/>
      <c r="BE67" s="258"/>
      <c r="BF67" s="258"/>
      <c r="BG67" s="258"/>
      <c r="BH67" s="258"/>
      <c r="BI67" s="258"/>
      <c r="BJ67" s="258"/>
      <c r="BK67" s="258"/>
      <c r="BL67" s="258"/>
      <c r="BM67" s="258"/>
      <c r="BN67" s="258"/>
      <c r="BO67" s="258"/>
      <c r="BP67" s="258"/>
      <c r="BQ67" s="258"/>
      <c r="BR67" s="258"/>
      <c r="BS67" s="258"/>
      <c r="BT67" s="258"/>
      <c r="BU67" s="258"/>
      <c r="BV67" s="259"/>
      <c r="BW67" s="155"/>
      <c r="BX67" s="156"/>
      <c r="BY67" s="156"/>
      <c r="BZ67" s="156"/>
      <c r="CA67" s="156"/>
      <c r="CB67" s="156"/>
      <c r="CC67" s="156"/>
      <c r="CD67" s="156"/>
      <c r="CE67" s="156"/>
      <c r="CF67" s="156"/>
      <c r="CG67" s="156"/>
      <c r="CH67" s="157"/>
      <c r="CI67" s="6" t="b">
        <f t="shared" si="6"/>
        <v>0</v>
      </c>
      <c r="CJ67" s="29" t="str">
        <f t="shared" ca="1" si="10"/>
        <v/>
      </c>
      <c r="CK67" s="5">
        <f>IF(COUNTIF($B$13:B67,B67)+COUNTIF('記載様式（入所者・利用者）'!$CU$13:$CU$22,B67)=1,1,0)</f>
        <v>0</v>
      </c>
      <c r="CL67" s="1">
        <f>SUM($CK$13:CK67)+$CL$11</f>
        <v>0</v>
      </c>
    </row>
    <row r="68" spans="1:90" x14ac:dyDescent="0.2">
      <c r="A68" s="95" t="str">
        <f t="shared" si="7"/>
        <v/>
      </c>
      <c r="B68" s="276"/>
      <c r="C68" s="277"/>
      <c r="D68" s="276"/>
      <c r="E68" s="277"/>
      <c r="F68" s="299"/>
      <c r="G68" s="300"/>
      <c r="H68" s="301"/>
      <c r="I68" s="172"/>
      <c r="J68" s="172"/>
      <c r="K68" s="108"/>
      <c r="L68" s="117"/>
      <c r="M68" s="173"/>
      <c r="N68" s="107"/>
      <c r="O68" s="257"/>
      <c r="P68" s="258"/>
      <c r="Q68" s="258"/>
      <c r="R68" s="258"/>
      <c r="S68" s="258"/>
      <c r="T68" s="258"/>
      <c r="U68" s="258"/>
      <c r="V68" s="258"/>
      <c r="W68" s="258"/>
      <c r="X68" s="258"/>
      <c r="Y68" s="258"/>
      <c r="Z68" s="258"/>
      <c r="AA68" s="258"/>
      <c r="AB68" s="258"/>
      <c r="AC68" s="258"/>
      <c r="AD68" s="258"/>
      <c r="AE68" s="258"/>
      <c r="AF68" s="258"/>
      <c r="AG68" s="258"/>
      <c r="AH68" s="258"/>
      <c r="AI68" s="258"/>
      <c r="AJ68" s="258"/>
      <c r="AK68" s="258"/>
      <c r="AL68" s="258"/>
      <c r="AM68" s="258"/>
      <c r="AN68" s="258"/>
      <c r="AO68" s="258"/>
      <c r="AP68" s="258"/>
      <c r="AQ68" s="258"/>
      <c r="AR68" s="258"/>
      <c r="AS68" s="258"/>
      <c r="AT68" s="258"/>
      <c r="AU68" s="258"/>
      <c r="AV68" s="258"/>
      <c r="AW68" s="258"/>
      <c r="AX68" s="258"/>
      <c r="AY68" s="258"/>
      <c r="AZ68" s="258"/>
      <c r="BA68" s="258"/>
      <c r="BB68" s="258"/>
      <c r="BC68" s="258"/>
      <c r="BD68" s="258"/>
      <c r="BE68" s="258"/>
      <c r="BF68" s="258"/>
      <c r="BG68" s="258"/>
      <c r="BH68" s="258"/>
      <c r="BI68" s="258"/>
      <c r="BJ68" s="258"/>
      <c r="BK68" s="258"/>
      <c r="BL68" s="258"/>
      <c r="BM68" s="258"/>
      <c r="BN68" s="258"/>
      <c r="BO68" s="258"/>
      <c r="BP68" s="258"/>
      <c r="BQ68" s="258"/>
      <c r="BR68" s="258"/>
      <c r="BS68" s="258"/>
      <c r="BT68" s="258"/>
      <c r="BU68" s="258"/>
      <c r="BV68" s="259"/>
      <c r="BW68" s="155"/>
      <c r="BX68" s="156"/>
      <c r="BY68" s="156"/>
      <c r="BZ68" s="156"/>
      <c r="CA68" s="156"/>
      <c r="CB68" s="156"/>
      <c r="CC68" s="156"/>
      <c r="CD68" s="156"/>
      <c r="CE68" s="156"/>
      <c r="CF68" s="156"/>
      <c r="CG68" s="156"/>
      <c r="CH68" s="157"/>
      <c r="CI68" s="6" t="b">
        <f t="shared" si="6"/>
        <v>0</v>
      </c>
      <c r="CJ68" s="29" t="str">
        <f t="shared" ca="1" si="10"/>
        <v/>
      </c>
      <c r="CK68" s="5">
        <f>IF(COUNTIF($B$13:B68,B68)+COUNTIF('記載様式（入所者・利用者）'!$CU$13:$CU$22,B68)=1,1,0)</f>
        <v>0</v>
      </c>
      <c r="CL68" s="1">
        <f>SUM($CK$13:CK68)+$CL$11</f>
        <v>0</v>
      </c>
    </row>
    <row r="69" spans="1:90" x14ac:dyDescent="0.2">
      <c r="A69" s="95" t="str">
        <f t="shared" si="7"/>
        <v/>
      </c>
      <c r="B69" s="276"/>
      <c r="C69" s="277"/>
      <c r="D69" s="276"/>
      <c r="E69" s="277"/>
      <c r="F69" s="299"/>
      <c r="G69" s="300"/>
      <c r="H69" s="301"/>
      <c r="I69" s="172"/>
      <c r="J69" s="172"/>
      <c r="K69" s="108"/>
      <c r="L69" s="117"/>
      <c r="M69" s="173"/>
      <c r="N69" s="107"/>
      <c r="O69" s="257"/>
      <c r="P69" s="258"/>
      <c r="Q69" s="258"/>
      <c r="R69" s="258"/>
      <c r="S69" s="258"/>
      <c r="T69" s="258"/>
      <c r="U69" s="258"/>
      <c r="V69" s="258"/>
      <c r="W69" s="258"/>
      <c r="X69" s="258"/>
      <c r="Y69" s="258"/>
      <c r="Z69" s="258"/>
      <c r="AA69" s="258"/>
      <c r="AB69" s="258"/>
      <c r="AC69" s="258"/>
      <c r="AD69" s="258"/>
      <c r="AE69" s="258"/>
      <c r="AF69" s="258"/>
      <c r="AG69" s="258"/>
      <c r="AH69" s="258"/>
      <c r="AI69" s="258"/>
      <c r="AJ69" s="258"/>
      <c r="AK69" s="258"/>
      <c r="AL69" s="258"/>
      <c r="AM69" s="258"/>
      <c r="AN69" s="258"/>
      <c r="AO69" s="258"/>
      <c r="AP69" s="258"/>
      <c r="AQ69" s="258"/>
      <c r="AR69" s="258"/>
      <c r="AS69" s="258"/>
      <c r="AT69" s="258"/>
      <c r="AU69" s="258"/>
      <c r="AV69" s="258"/>
      <c r="AW69" s="258"/>
      <c r="AX69" s="258"/>
      <c r="AY69" s="258"/>
      <c r="AZ69" s="258"/>
      <c r="BA69" s="258"/>
      <c r="BB69" s="258"/>
      <c r="BC69" s="258"/>
      <c r="BD69" s="258"/>
      <c r="BE69" s="258"/>
      <c r="BF69" s="258"/>
      <c r="BG69" s="258"/>
      <c r="BH69" s="258"/>
      <c r="BI69" s="258"/>
      <c r="BJ69" s="258"/>
      <c r="BK69" s="258"/>
      <c r="BL69" s="258"/>
      <c r="BM69" s="258"/>
      <c r="BN69" s="258"/>
      <c r="BO69" s="258"/>
      <c r="BP69" s="258"/>
      <c r="BQ69" s="258"/>
      <c r="BR69" s="258"/>
      <c r="BS69" s="258"/>
      <c r="BT69" s="258"/>
      <c r="BU69" s="258"/>
      <c r="BV69" s="259"/>
      <c r="BW69" s="155"/>
      <c r="BX69" s="156"/>
      <c r="BY69" s="156"/>
      <c r="BZ69" s="156"/>
      <c r="CA69" s="156"/>
      <c r="CB69" s="156"/>
      <c r="CC69" s="156"/>
      <c r="CD69" s="156"/>
      <c r="CE69" s="156"/>
      <c r="CF69" s="156"/>
      <c r="CG69" s="156"/>
      <c r="CH69" s="157"/>
      <c r="CI69" s="6" t="b">
        <f t="shared" si="6"/>
        <v>0</v>
      </c>
      <c r="CJ69" s="29" t="str">
        <f t="shared" ca="1" si="10"/>
        <v/>
      </c>
      <c r="CK69" s="5">
        <f>IF(COUNTIF($B$13:B69,B69)+COUNTIF('記載様式（入所者・利用者）'!$CU$13:$CU$22,B69)=1,1,0)</f>
        <v>0</v>
      </c>
      <c r="CL69" s="1">
        <f>SUM($CK$13:CK69)+$CL$11</f>
        <v>0</v>
      </c>
    </row>
    <row r="70" spans="1:90" x14ac:dyDescent="0.2">
      <c r="A70" s="95" t="str">
        <f t="shared" si="7"/>
        <v/>
      </c>
      <c r="B70" s="276"/>
      <c r="C70" s="277"/>
      <c r="D70" s="276"/>
      <c r="E70" s="277"/>
      <c r="F70" s="299"/>
      <c r="G70" s="300"/>
      <c r="H70" s="301"/>
      <c r="I70" s="172"/>
      <c r="J70" s="172"/>
      <c r="K70" s="108"/>
      <c r="L70" s="117"/>
      <c r="M70" s="173"/>
      <c r="N70" s="107"/>
      <c r="O70" s="257"/>
      <c r="P70" s="258"/>
      <c r="Q70" s="258"/>
      <c r="R70" s="258"/>
      <c r="S70" s="258"/>
      <c r="T70" s="258"/>
      <c r="U70" s="258"/>
      <c r="V70" s="258"/>
      <c r="W70" s="258"/>
      <c r="X70" s="258"/>
      <c r="Y70" s="258"/>
      <c r="Z70" s="258"/>
      <c r="AA70" s="258"/>
      <c r="AB70" s="258"/>
      <c r="AC70" s="258"/>
      <c r="AD70" s="258"/>
      <c r="AE70" s="258"/>
      <c r="AF70" s="258"/>
      <c r="AG70" s="258"/>
      <c r="AH70" s="258"/>
      <c r="AI70" s="258"/>
      <c r="AJ70" s="258"/>
      <c r="AK70" s="258"/>
      <c r="AL70" s="258"/>
      <c r="AM70" s="258"/>
      <c r="AN70" s="258"/>
      <c r="AO70" s="258"/>
      <c r="AP70" s="258"/>
      <c r="AQ70" s="258"/>
      <c r="AR70" s="258"/>
      <c r="AS70" s="258"/>
      <c r="AT70" s="258"/>
      <c r="AU70" s="258"/>
      <c r="AV70" s="258"/>
      <c r="AW70" s="258"/>
      <c r="AX70" s="258"/>
      <c r="AY70" s="258"/>
      <c r="AZ70" s="258"/>
      <c r="BA70" s="258"/>
      <c r="BB70" s="258"/>
      <c r="BC70" s="258"/>
      <c r="BD70" s="258"/>
      <c r="BE70" s="258"/>
      <c r="BF70" s="258"/>
      <c r="BG70" s="258"/>
      <c r="BH70" s="258"/>
      <c r="BI70" s="258"/>
      <c r="BJ70" s="258"/>
      <c r="BK70" s="258"/>
      <c r="BL70" s="258"/>
      <c r="BM70" s="258"/>
      <c r="BN70" s="258"/>
      <c r="BO70" s="258"/>
      <c r="BP70" s="258"/>
      <c r="BQ70" s="258"/>
      <c r="BR70" s="258"/>
      <c r="BS70" s="258"/>
      <c r="BT70" s="258"/>
      <c r="BU70" s="258"/>
      <c r="BV70" s="259"/>
      <c r="BW70" s="155"/>
      <c r="BX70" s="156"/>
      <c r="BY70" s="156"/>
      <c r="BZ70" s="156"/>
      <c r="CA70" s="156"/>
      <c r="CB70" s="156"/>
      <c r="CC70" s="156"/>
      <c r="CD70" s="156"/>
      <c r="CE70" s="156"/>
      <c r="CF70" s="156"/>
      <c r="CG70" s="156"/>
      <c r="CH70" s="157"/>
      <c r="CI70" s="6" t="b">
        <f t="shared" si="6"/>
        <v>0</v>
      </c>
      <c r="CJ70" s="29" t="str">
        <f t="shared" ca="1" si="10"/>
        <v/>
      </c>
      <c r="CK70" s="5">
        <f>IF(COUNTIF($B$13:B70,B70)+COUNTIF('記載様式（入所者・利用者）'!$CU$13:$CU$22,B70)=1,1,0)</f>
        <v>0</v>
      </c>
      <c r="CL70" s="1">
        <f>SUM($CK$13:CK70)+$CL$11</f>
        <v>0</v>
      </c>
    </row>
    <row r="71" spans="1:90" x14ac:dyDescent="0.2">
      <c r="A71" s="95" t="str">
        <f t="shared" si="7"/>
        <v/>
      </c>
      <c r="B71" s="276"/>
      <c r="C71" s="277"/>
      <c r="D71" s="276"/>
      <c r="E71" s="277"/>
      <c r="F71" s="299"/>
      <c r="G71" s="300"/>
      <c r="H71" s="301"/>
      <c r="I71" s="172"/>
      <c r="J71" s="172"/>
      <c r="K71" s="108"/>
      <c r="L71" s="117"/>
      <c r="M71" s="173"/>
      <c r="N71" s="107"/>
      <c r="O71" s="257"/>
      <c r="P71" s="258"/>
      <c r="Q71" s="258"/>
      <c r="R71" s="258"/>
      <c r="S71" s="258"/>
      <c r="T71" s="258"/>
      <c r="U71" s="258"/>
      <c r="V71" s="258"/>
      <c r="W71" s="258"/>
      <c r="X71" s="258"/>
      <c r="Y71" s="258"/>
      <c r="Z71" s="258"/>
      <c r="AA71" s="258"/>
      <c r="AB71" s="258"/>
      <c r="AC71" s="258"/>
      <c r="AD71" s="258"/>
      <c r="AE71" s="258"/>
      <c r="AF71" s="258"/>
      <c r="AG71" s="258"/>
      <c r="AH71" s="258"/>
      <c r="AI71" s="258"/>
      <c r="AJ71" s="258"/>
      <c r="AK71" s="258"/>
      <c r="AL71" s="258"/>
      <c r="AM71" s="258"/>
      <c r="AN71" s="258"/>
      <c r="AO71" s="258"/>
      <c r="AP71" s="258"/>
      <c r="AQ71" s="258"/>
      <c r="AR71" s="258"/>
      <c r="AS71" s="258"/>
      <c r="AT71" s="258"/>
      <c r="AU71" s="258"/>
      <c r="AV71" s="258"/>
      <c r="AW71" s="258"/>
      <c r="AX71" s="258"/>
      <c r="AY71" s="258"/>
      <c r="AZ71" s="258"/>
      <c r="BA71" s="258"/>
      <c r="BB71" s="258"/>
      <c r="BC71" s="258"/>
      <c r="BD71" s="258"/>
      <c r="BE71" s="258"/>
      <c r="BF71" s="258"/>
      <c r="BG71" s="258"/>
      <c r="BH71" s="258"/>
      <c r="BI71" s="258"/>
      <c r="BJ71" s="258"/>
      <c r="BK71" s="258"/>
      <c r="BL71" s="258"/>
      <c r="BM71" s="258"/>
      <c r="BN71" s="258"/>
      <c r="BO71" s="258"/>
      <c r="BP71" s="258"/>
      <c r="BQ71" s="258"/>
      <c r="BR71" s="258"/>
      <c r="BS71" s="258"/>
      <c r="BT71" s="258"/>
      <c r="BU71" s="258"/>
      <c r="BV71" s="259"/>
      <c r="BW71" s="155"/>
      <c r="BX71" s="156"/>
      <c r="BY71" s="156"/>
      <c r="BZ71" s="156"/>
      <c r="CA71" s="156"/>
      <c r="CB71" s="156"/>
      <c r="CC71" s="156"/>
      <c r="CD71" s="156"/>
      <c r="CE71" s="156"/>
      <c r="CF71" s="156"/>
      <c r="CG71" s="156"/>
      <c r="CH71" s="157"/>
      <c r="CI71" s="6" t="b">
        <f t="shared" si="6"/>
        <v>0</v>
      </c>
      <c r="CJ71" s="29" t="str">
        <f t="shared" ca="1" si="10"/>
        <v/>
      </c>
      <c r="CK71" s="5">
        <f>IF(COUNTIF($B$13:B71,B71)+COUNTIF('記載様式（入所者・利用者）'!$CU$13:$CU$22,B71)=1,1,0)</f>
        <v>0</v>
      </c>
      <c r="CL71" s="1">
        <f>SUM($CK$13:CK71)+$CL$11</f>
        <v>0</v>
      </c>
    </row>
    <row r="72" spans="1:90" x14ac:dyDescent="0.2">
      <c r="A72" s="95" t="str">
        <f t="shared" si="7"/>
        <v/>
      </c>
      <c r="B72" s="276"/>
      <c r="C72" s="277"/>
      <c r="D72" s="276"/>
      <c r="E72" s="277"/>
      <c r="F72" s="299"/>
      <c r="G72" s="300"/>
      <c r="H72" s="301"/>
      <c r="I72" s="172"/>
      <c r="J72" s="172"/>
      <c r="K72" s="108"/>
      <c r="L72" s="117"/>
      <c r="M72" s="173"/>
      <c r="N72" s="107"/>
      <c r="O72" s="257"/>
      <c r="P72" s="258"/>
      <c r="Q72" s="258"/>
      <c r="R72" s="258"/>
      <c r="S72" s="258"/>
      <c r="T72" s="258"/>
      <c r="U72" s="258"/>
      <c r="V72" s="258"/>
      <c r="W72" s="258"/>
      <c r="X72" s="258"/>
      <c r="Y72" s="258"/>
      <c r="Z72" s="258"/>
      <c r="AA72" s="258"/>
      <c r="AB72" s="258"/>
      <c r="AC72" s="258"/>
      <c r="AD72" s="258"/>
      <c r="AE72" s="258"/>
      <c r="AF72" s="258"/>
      <c r="AG72" s="258"/>
      <c r="AH72" s="258"/>
      <c r="AI72" s="258"/>
      <c r="AJ72" s="258"/>
      <c r="AK72" s="258"/>
      <c r="AL72" s="258"/>
      <c r="AM72" s="258"/>
      <c r="AN72" s="258"/>
      <c r="AO72" s="258"/>
      <c r="AP72" s="258"/>
      <c r="AQ72" s="258"/>
      <c r="AR72" s="258"/>
      <c r="AS72" s="258"/>
      <c r="AT72" s="258"/>
      <c r="AU72" s="258"/>
      <c r="AV72" s="258"/>
      <c r="AW72" s="258"/>
      <c r="AX72" s="258"/>
      <c r="AY72" s="258"/>
      <c r="AZ72" s="258"/>
      <c r="BA72" s="258"/>
      <c r="BB72" s="258"/>
      <c r="BC72" s="258"/>
      <c r="BD72" s="258"/>
      <c r="BE72" s="258"/>
      <c r="BF72" s="258"/>
      <c r="BG72" s="258"/>
      <c r="BH72" s="258"/>
      <c r="BI72" s="258"/>
      <c r="BJ72" s="258"/>
      <c r="BK72" s="258"/>
      <c r="BL72" s="258"/>
      <c r="BM72" s="258"/>
      <c r="BN72" s="258"/>
      <c r="BO72" s="258"/>
      <c r="BP72" s="258"/>
      <c r="BQ72" s="258"/>
      <c r="BR72" s="258"/>
      <c r="BS72" s="258"/>
      <c r="BT72" s="258"/>
      <c r="BU72" s="258"/>
      <c r="BV72" s="259"/>
      <c r="BW72" s="155"/>
      <c r="BX72" s="156"/>
      <c r="BY72" s="156"/>
      <c r="BZ72" s="156"/>
      <c r="CA72" s="156"/>
      <c r="CB72" s="156"/>
      <c r="CC72" s="156"/>
      <c r="CD72" s="156"/>
      <c r="CE72" s="156"/>
      <c r="CF72" s="156"/>
      <c r="CG72" s="156"/>
      <c r="CH72" s="157"/>
      <c r="CI72" s="6" t="b">
        <f t="shared" si="6"/>
        <v>0</v>
      </c>
      <c r="CJ72" s="29" t="str">
        <f t="shared" ca="1" si="10"/>
        <v/>
      </c>
      <c r="CK72" s="5">
        <f>IF(COUNTIF($B$13:B72,B72)+COUNTIF('記載様式（入所者・利用者）'!$CU$13:$CU$22,B72)=1,1,0)</f>
        <v>0</v>
      </c>
      <c r="CL72" s="1">
        <f>SUM($CK$13:CK72)+$CL$11</f>
        <v>0</v>
      </c>
    </row>
    <row r="73" spans="1:90" x14ac:dyDescent="0.2">
      <c r="A73" s="95" t="str">
        <f t="shared" si="7"/>
        <v/>
      </c>
      <c r="B73" s="276"/>
      <c r="C73" s="277"/>
      <c r="D73" s="276"/>
      <c r="E73" s="277"/>
      <c r="F73" s="299"/>
      <c r="G73" s="300"/>
      <c r="H73" s="301"/>
      <c r="I73" s="172"/>
      <c r="J73" s="172"/>
      <c r="K73" s="108"/>
      <c r="L73" s="117"/>
      <c r="M73" s="173"/>
      <c r="N73" s="107"/>
      <c r="O73" s="257"/>
      <c r="P73" s="258"/>
      <c r="Q73" s="258"/>
      <c r="R73" s="258"/>
      <c r="S73" s="258"/>
      <c r="T73" s="258"/>
      <c r="U73" s="258"/>
      <c r="V73" s="258"/>
      <c r="W73" s="258"/>
      <c r="X73" s="258"/>
      <c r="Y73" s="258"/>
      <c r="Z73" s="258"/>
      <c r="AA73" s="258"/>
      <c r="AB73" s="258"/>
      <c r="AC73" s="258"/>
      <c r="AD73" s="258"/>
      <c r="AE73" s="258"/>
      <c r="AF73" s="258"/>
      <c r="AG73" s="258"/>
      <c r="AH73" s="258"/>
      <c r="AI73" s="258"/>
      <c r="AJ73" s="258"/>
      <c r="AK73" s="258"/>
      <c r="AL73" s="258"/>
      <c r="AM73" s="258"/>
      <c r="AN73" s="258"/>
      <c r="AO73" s="258"/>
      <c r="AP73" s="258"/>
      <c r="AQ73" s="258"/>
      <c r="AR73" s="258"/>
      <c r="AS73" s="258"/>
      <c r="AT73" s="258"/>
      <c r="AU73" s="258"/>
      <c r="AV73" s="258"/>
      <c r="AW73" s="258"/>
      <c r="AX73" s="258"/>
      <c r="AY73" s="258"/>
      <c r="AZ73" s="258"/>
      <c r="BA73" s="258"/>
      <c r="BB73" s="258"/>
      <c r="BC73" s="258"/>
      <c r="BD73" s="258"/>
      <c r="BE73" s="258"/>
      <c r="BF73" s="258"/>
      <c r="BG73" s="258"/>
      <c r="BH73" s="258"/>
      <c r="BI73" s="258"/>
      <c r="BJ73" s="258"/>
      <c r="BK73" s="258"/>
      <c r="BL73" s="258"/>
      <c r="BM73" s="258"/>
      <c r="BN73" s="258"/>
      <c r="BO73" s="258"/>
      <c r="BP73" s="258"/>
      <c r="BQ73" s="258"/>
      <c r="BR73" s="258"/>
      <c r="BS73" s="258"/>
      <c r="BT73" s="258"/>
      <c r="BU73" s="258"/>
      <c r="BV73" s="259"/>
      <c r="BW73" s="155"/>
      <c r="BX73" s="156"/>
      <c r="BY73" s="156"/>
      <c r="BZ73" s="156"/>
      <c r="CA73" s="156"/>
      <c r="CB73" s="156"/>
      <c r="CC73" s="156"/>
      <c r="CD73" s="156"/>
      <c r="CE73" s="156"/>
      <c r="CF73" s="156"/>
      <c r="CG73" s="156"/>
      <c r="CH73" s="157"/>
      <c r="CI73" s="6" t="b">
        <f t="shared" si="6"/>
        <v>0</v>
      </c>
      <c r="CJ73" s="29" t="str">
        <f t="shared" ca="1" si="10"/>
        <v/>
      </c>
      <c r="CK73" s="5">
        <f>IF(COUNTIF($B$13:B73,B73)+COUNTIF('記載様式（入所者・利用者）'!$CU$13:$CU$22,B73)=1,1,0)</f>
        <v>0</v>
      </c>
      <c r="CL73" s="1">
        <f>SUM($CK$13:CK73)+$CL$11</f>
        <v>0</v>
      </c>
    </row>
    <row r="74" spans="1:90" x14ac:dyDescent="0.2">
      <c r="A74" s="95" t="str">
        <f t="shared" si="7"/>
        <v/>
      </c>
      <c r="B74" s="276"/>
      <c r="C74" s="277"/>
      <c r="D74" s="276"/>
      <c r="E74" s="277"/>
      <c r="F74" s="299"/>
      <c r="G74" s="300"/>
      <c r="H74" s="301"/>
      <c r="I74" s="172"/>
      <c r="J74" s="172"/>
      <c r="K74" s="108"/>
      <c r="L74" s="117"/>
      <c r="M74" s="173"/>
      <c r="N74" s="107"/>
      <c r="O74" s="257"/>
      <c r="P74" s="258"/>
      <c r="Q74" s="258"/>
      <c r="R74" s="258"/>
      <c r="S74" s="258"/>
      <c r="T74" s="258"/>
      <c r="U74" s="258"/>
      <c r="V74" s="258"/>
      <c r="W74" s="258"/>
      <c r="X74" s="258"/>
      <c r="Y74" s="258"/>
      <c r="Z74" s="258"/>
      <c r="AA74" s="258"/>
      <c r="AB74" s="258"/>
      <c r="AC74" s="258"/>
      <c r="AD74" s="258"/>
      <c r="AE74" s="258"/>
      <c r="AF74" s="258"/>
      <c r="AG74" s="258"/>
      <c r="AH74" s="258"/>
      <c r="AI74" s="258"/>
      <c r="AJ74" s="258"/>
      <c r="AK74" s="258"/>
      <c r="AL74" s="258"/>
      <c r="AM74" s="258"/>
      <c r="AN74" s="258"/>
      <c r="AO74" s="258"/>
      <c r="AP74" s="258"/>
      <c r="AQ74" s="258"/>
      <c r="AR74" s="258"/>
      <c r="AS74" s="258"/>
      <c r="AT74" s="258"/>
      <c r="AU74" s="258"/>
      <c r="AV74" s="258"/>
      <c r="AW74" s="258"/>
      <c r="AX74" s="258"/>
      <c r="AY74" s="258"/>
      <c r="AZ74" s="258"/>
      <c r="BA74" s="258"/>
      <c r="BB74" s="258"/>
      <c r="BC74" s="258"/>
      <c r="BD74" s="258"/>
      <c r="BE74" s="258"/>
      <c r="BF74" s="258"/>
      <c r="BG74" s="258"/>
      <c r="BH74" s="258"/>
      <c r="BI74" s="258"/>
      <c r="BJ74" s="258"/>
      <c r="BK74" s="258"/>
      <c r="BL74" s="258"/>
      <c r="BM74" s="258"/>
      <c r="BN74" s="258"/>
      <c r="BO74" s="258"/>
      <c r="BP74" s="258"/>
      <c r="BQ74" s="258"/>
      <c r="BR74" s="258"/>
      <c r="BS74" s="258"/>
      <c r="BT74" s="258"/>
      <c r="BU74" s="258"/>
      <c r="BV74" s="259"/>
      <c r="BW74" s="155"/>
      <c r="BX74" s="156"/>
      <c r="BY74" s="156"/>
      <c r="BZ74" s="156"/>
      <c r="CA74" s="156"/>
      <c r="CB74" s="156"/>
      <c r="CC74" s="156"/>
      <c r="CD74" s="156"/>
      <c r="CE74" s="156"/>
      <c r="CF74" s="156"/>
      <c r="CG74" s="156"/>
      <c r="CH74" s="157"/>
      <c r="CI74" s="6" t="b">
        <f t="shared" si="6"/>
        <v>0</v>
      </c>
      <c r="CJ74" s="29" t="str">
        <f t="shared" ca="1" si="10"/>
        <v/>
      </c>
      <c r="CK74" s="5">
        <f>IF(COUNTIF($B$13:B74,B74)+COUNTIF('記載様式（入所者・利用者）'!$CU$13:$CU$22,B74)=1,1,0)</f>
        <v>0</v>
      </c>
      <c r="CL74" s="1">
        <f>SUM($CK$13:CK74)+$CL$11</f>
        <v>0</v>
      </c>
    </row>
    <row r="75" spans="1:90" x14ac:dyDescent="0.2">
      <c r="A75" s="95" t="str">
        <f t="shared" si="7"/>
        <v/>
      </c>
      <c r="B75" s="276"/>
      <c r="C75" s="277"/>
      <c r="D75" s="276"/>
      <c r="E75" s="277"/>
      <c r="F75" s="299"/>
      <c r="G75" s="300"/>
      <c r="H75" s="301"/>
      <c r="I75" s="172"/>
      <c r="J75" s="172"/>
      <c r="K75" s="108"/>
      <c r="L75" s="117"/>
      <c r="M75" s="173"/>
      <c r="N75" s="107"/>
      <c r="O75" s="257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58"/>
      <c r="AE75" s="258"/>
      <c r="AF75" s="258"/>
      <c r="AG75" s="258"/>
      <c r="AH75" s="258"/>
      <c r="AI75" s="258"/>
      <c r="AJ75" s="258"/>
      <c r="AK75" s="258"/>
      <c r="AL75" s="258"/>
      <c r="AM75" s="258"/>
      <c r="AN75" s="258"/>
      <c r="AO75" s="258"/>
      <c r="AP75" s="258"/>
      <c r="AQ75" s="258"/>
      <c r="AR75" s="258"/>
      <c r="AS75" s="258"/>
      <c r="AT75" s="258"/>
      <c r="AU75" s="258"/>
      <c r="AV75" s="258"/>
      <c r="AW75" s="258"/>
      <c r="AX75" s="258"/>
      <c r="AY75" s="258"/>
      <c r="AZ75" s="258"/>
      <c r="BA75" s="258"/>
      <c r="BB75" s="258"/>
      <c r="BC75" s="258"/>
      <c r="BD75" s="258"/>
      <c r="BE75" s="258"/>
      <c r="BF75" s="258"/>
      <c r="BG75" s="258"/>
      <c r="BH75" s="258"/>
      <c r="BI75" s="258"/>
      <c r="BJ75" s="258"/>
      <c r="BK75" s="258"/>
      <c r="BL75" s="258"/>
      <c r="BM75" s="258"/>
      <c r="BN75" s="258"/>
      <c r="BO75" s="258"/>
      <c r="BP75" s="258"/>
      <c r="BQ75" s="258"/>
      <c r="BR75" s="258"/>
      <c r="BS75" s="258"/>
      <c r="BT75" s="258"/>
      <c r="BU75" s="258"/>
      <c r="BV75" s="259"/>
      <c r="BW75" s="155"/>
      <c r="BX75" s="156"/>
      <c r="BY75" s="156"/>
      <c r="BZ75" s="156"/>
      <c r="CA75" s="156"/>
      <c r="CB75" s="156"/>
      <c r="CC75" s="156"/>
      <c r="CD75" s="156"/>
      <c r="CE75" s="156"/>
      <c r="CF75" s="156"/>
      <c r="CG75" s="156"/>
      <c r="CH75" s="157"/>
      <c r="CI75" s="6" t="b">
        <f t="shared" si="6"/>
        <v>0</v>
      </c>
      <c r="CJ75" s="29" t="str">
        <f t="shared" ca="1" si="10"/>
        <v/>
      </c>
      <c r="CK75" s="5">
        <f>IF(COUNTIF($B$13:B75,B75)+COUNTIF('記載様式（入所者・利用者）'!$CU$13:$CU$22,B75)=1,1,0)</f>
        <v>0</v>
      </c>
      <c r="CL75" s="1">
        <f>SUM($CK$13:CK75)+$CL$11</f>
        <v>0</v>
      </c>
    </row>
    <row r="76" spans="1:90" x14ac:dyDescent="0.2">
      <c r="A76" s="95" t="str">
        <f t="shared" si="7"/>
        <v/>
      </c>
      <c r="B76" s="276"/>
      <c r="C76" s="277"/>
      <c r="D76" s="276"/>
      <c r="E76" s="277"/>
      <c r="F76" s="299"/>
      <c r="G76" s="300"/>
      <c r="H76" s="301"/>
      <c r="I76" s="172"/>
      <c r="J76" s="172"/>
      <c r="K76" s="108"/>
      <c r="L76" s="117"/>
      <c r="M76" s="173"/>
      <c r="N76" s="107"/>
      <c r="O76" s="257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8"/>
      <c r="AB76" s="258"/>
      <c r="AC76" s="258"/>
      <c r="AD76" s="258"/>
      <c r="AE76" s="258"/>
      <c r="AF76" s="258"/>
      <c r="AG76" s="258"/>
      <c r="AH76" s="258"/>
      <c r="AI76" s="258"/>
      <c r="AJ76" s="258"/>
      <c r="AK76" s="258"/>
      <c r="AL76" s="258"/>
      <c r="AM76" s="258"/>
      <c r="AN76" s="258"/>
      <c r="AO76" s="258"/>
      <c r="AP76" s="258"/>
      <c r="AQ76" s="258"/>
      <c r="AR76" s="258"/>
      <c r="AS76" s="258"/>
      <c r="AT76" s="258"/>
      <c r="AU76" s="258"/>
      <c r="AV76" s="258"/>
      <c r="AW76" s="258"/>
      <c r="AX76" s="258"/>
      <c r="AY76" s="258"/>
      <c r="AZ76" s="258"/>
      <c r="BA76" s="258"/>
      <c r="BB76" s="258"/>
      <c r="BC76" s="258"/>
      <c r="BD76" s="258"/>
      <c r="BE76" s="258"/>
      <c r="BF76" s="258"/>
      <c r="BG76" s="258"/>
      <c r="BH76" s="258"/>
      <c r="BI76" s="258"/>
      <c r="BJ76" s="258"/>
      <c r="BK76" s="258"/>
      <c r="BL76" s="258"/>
      <c r="BM76" s="258"/>
      <c r="BN76" s="258"/>
      <c r="BO76" s="258"/>
      <c r="BP76" s="258"/>
      <c r="BQ76" s="258"/>
      <c r="BR76" s="258"/>
      <c r="BS76" s="258"/>
      <c r="BT76" s="258"/>
      <c r="BU76" s="258"/>
      <c r="BV76" s="259"/>
      <c r="BW76" s="155"/>
      <c r="BX76" s="156"/>
      <c r="BY76" s="156"/>
      <c r="BZ76" s="156"/>
      <c r="CA76" s="156"/>
      <c r="CB76" s="156"/>
      <c r="CC76" s="156"/>
      <c r="CD76" s="156"/>
      <c r="CE76" s="156"/>
      <c r="CF76" s="156"/>
      <c r="CG76" s="156"/>
      <c r="CH76" s="157"/>
      <c r="CI76" s="6" t="b">
        <f t="shared" si="6"/>
        <v>0</v>
      </c>
      <c r="CJ76" s="29" t="str">
        <f t="shared" ca="1" si="10"/>
        <v/>
      </c>
      <c r="CK76" s="5">
        <f>IF(COUNTIF($B$13:B76,B76)+COUNTIF('記載様式（入所者・利用者）'!$CU$13:$CU$22,B76)=1,1,0)</f>
        <v>0</v>
      </c>
      <c r="CL76" s="1">
        <f>SUM($CK$13:CK76)+$CL$11</f>
        <v>0</v>
      </c>
    </row>
    <row r="77" spans="1:90" x14ac:dyDescent="0.2">
      <c r="A77" s="95" t="str">
        <f t="shared" si="7"/>
        <v/>
      </c>
      <c r="B77" s="276"/>
      <c r="C77" s="277"/>
      <c r="D77" s="276"/>
      <c r="E77" s="277"/>
      <c r="F77" s="299"/>
      <c r="G77" s="300"/>
      <c r="H77" s="301"/>
      <c r="I77" s="172"/>
      <c r="J77" s="172"/>
      <c r="K77" s="108"/>
      <c r="L77" s="117"/>
      <c r="M77" s="173"/>
      <c r="N77" s="107"/>
      <c r="O77" s="257"/>
      <c r="P77" s="258"/>
      <c r="Q77" s="258"/>
      <c r="R77" s="258"/>
      <c r="S77" s="258"/>
      <c r="T77" s="258"/>
      <c r="U77" s="258"/>
      <c r="V77" s="258"/>
      <c r="W77" s="258"/>
      <c r="X77" s="258"/>
      <c r="Y77" s="258"/>
      <c r="Z77" s="258"/>
      <c r="AA77" s="258"/>
      <c r="AB77" s="258"/>
      <c r="AC77" s="258"/>
      <c r="AD77" s="258"/>
      <c r="AE77" s="258"/>
      <c r="AF77" s="258"/>
      <c r="AG77" s="258"/>
      <c r="AH77" s="258"/>
      <c r="AI77" s="258"/>
      <c r="AJ77" s="258"/>
      <c r="AK77" s="258"/>
      <c r="AL77" s="258"/>
      <c r="AM77" s="258"/>
      <c r="AN77" s="258"/>
      <c r="AO77" s="258"/>
      <c r="AP77" s="258"/>
      <c r="AQ77" s="258"/>
      <c r="AR77" s="258"/>
      <c r="AS77" s="258"/>
      <c r="AT77" s="258"/>
      <c r="AU77" s="258"/>
      <c r="AV77" s="258"/>
      <c r="AW77" s="258"/>
      <c r="AX77" s="258"/>
      <c r="AY77" s="258"/>
      <c r="AZ77" s="258"/>
      <c r="BA77" s="258"/>
      <c r="BB77" s="258"/>
      <c r="BC77" s="258"/>
      <c r="BD77" s="258"/>
      <c r="BE77" s="258"/>
      <c r="BF77" s="258"/>
      <c r="BG77" s="258"/>
      <c r="BH77" s="258"/>
      <c r="BI77" s="258"/>
      <c r="BJ77" s="258"/>
      <c r="BK77" s="258"/>
      <c r="BL77" s="258"/>
      <c r="BM77" s="258"/>
      <c r="BN77" s="258"/>
      <c r="BO77" s="258"/>
      <c r="BP77" s="258"/>
      <c r="BQ77" s="258"/>
      <c r="BR77" s="258"/>
      <c r="BS77" s="258"/>
      <c r="BT77" s="258"/>
      <c r="BU77" s="258"/>
      <c r="BV77" s="259"/>
      <c r="BW77" s="155"/>
      <c r="BX77" s="156"/>
      <c r="BY77" s="156"/>
      <c r="BZ77" s="156"/>
      <c r="CA77" s="156"/>
      <c r="CB77" s="156"/>
      <c r="CC77" s="156"/>
      <c r="CD77" s="156"/>
      <c r="CE77" s="156"/>
      <c r="CF77" s="156"/>
      <c r="CG77" s="156"/>
      <c r="CH77" s="157"/>
      <c r="CI77" s="6" t="b">
        <f t="shared" si="6"/>
        <v>0</v>
      </c>
      <c r="CJ77" s="29" t="str">
        <f t="shared" ca="1" si="10"/>
        <v/>
      </c>
      <c r="CK77" s="5">
        <f>IF(COUNTIF($B$13:B77,B77)+COUNTIF('記載様式（入所者・利用者）'!$CU$13:$CU$22,B77)=1,1,0)</f>
        <v>0</v>
      </c>
      <c r="CL77" s="1">
        <f>SUM($CK$13:CK77)+$CL$11</f>
        <v>0</v>
      </c>
    </row>
    <row r="78" spans="1:90" x14ac:dyDescent="0.2">
      <c r="A78" s="95" t="str">
        <f t="shared" si="7"/>
        <v/>
      </c>
      <c r="B78" s="276"/>
      <c r="C78" s="277"/>
      <c r="D78" s="276"/>
      <c r="E78" s="277"/>
      <c r="F78" s="299"/>
      <c r="G78" s="300"/>
      <c r="H78" s="301"/>
      <c r="I78" s="172"/>
      <c r="J78" s="172"/>
      <c r="K78" s="108"/>
      <c r="L78" s="117"/>
      <c r="M78" s="173"/>
      <c r="N78" s="107"/>
      <c r="O78" s="257"/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  <c r="AN78" s="258"/>
      <c r="AO78" s="258"/>
      <c r="AP78" s="258"/>
      <c r="AQ78" s="258"/>
      <c r="AR78" s="258"/>
      <c r="AS78" s="258"/>
      <c r="AT78" s="258"/>
      <c r="AU78" s="258"/>
      <c r="AV78" s="258"/>
      <c r="AW78" s="258"/>
      <c r="AX78" s="258"/>
      <c r="AY78" s="258"/>
      <c r="AZ78" s="258"/>
      <c r="BA78" s="258"/>
      <c r="BB78" s="258"/>
      <c r="BC78" s="258"/>
      <c r="BD78" s="258"/>
      <c r="BE78" s="258"/>
      <c r="BF78" s="258"/>
      <c r="BG78" s="258"/>
      <c r="BH78" s="258"/>
      <c r="BI78" s="258"/>
      <c r="BJ78" s="258"/>
      <c r="BK78" s="258"/>
      <c r="BL78" s="258"/>
      <c r="BM78" s="258"/>
      <c r="BN78" s="258"/>
      <c r="BO78" s="258"/>
      <c r="BP78" s="258"/>
      <c r="BQ78" s="258"/>
      <c r="BR78" s="258"/>
      <c r="BS78" s="258"/>
      <c r="BT78" s="258"/>
      <c r="BU78" s="258"/>
      <c r="BV78" s="259"/>
      <c r="BW78" s="155"/>
      <c r="BX78" s="156"/>
      <c r="BY78" s="156"/>
      <c r="BZ78" s="156"/>
      <c r="CA78" s="156"/>
      <c r="CB78" s="156"/>
      <c r="CC78" s="156"/>
      <c r="CD78" s="156"/>
      <c r="CE78" s="156"/>
      <c r="CF78" s="156"/>
      <c r="CG78" s="156"/>
      <c r="CH78" s="157"/>
      <c r="CI78" s="6" t="b">
        <f t="shared" ref="CI78:CI112" si="11">COUNTIF(O78:BV78,"○")&gt;0</f>
        <v>0</v>
      </c>
      <c r="CJ78" s="29" t="str">
        <f t="shared" ref="CJ78:CJ112" ca="1" si="12">IFERROR(OFFSET($O$9,0,MATCH("○",O78:BV78,0)-1,1,1),"")</f>
        <v/>
      </c>
      <c r="CK78" s="5">
        <f>IF(COUNTIF($B$13:B78,B78)+COUNTIF('記載様式（入所者・利用者）'!$CU$13:$CU$22,B78)=1,1,0)</f>
        <v>0</v>
      </c>
      <c r="CL78" s="1">
        <f>SUM($CK$13:CK78)+$CL$11</f>
        <v>0</v>
      </c>
    </row>
    <row r="79" spans="1:90" x14ac:dyDescent="0.2">
      <c r="A79" s="95" t="str">
        <f t="shared" ref="A79:A112" si="13">IFERROR(IF(B79="","",A78+1),"")</f>
        <v/>
      </c>
      <c r="B79" s="276"/>
      <c r="C79" s="277"/>
      <c r="D79" s="276"/>
      <c r="E79" s="277"/>
      <c r="F79" s="299"/>
      <c r="G79" s="300"/>
      <c r="H79" s="301"/>
      <c r="I79" s="172"/>
      <c r="J79" s="172"/>
      <c r="K79" s="108"/>
      <c r="L79" s="117"/>
      <c r="M79" s="173"/>
      <c r="N79" s="107"/>
      <c r="O79" s="257"/>
      <c r="P79" s="258"/>
      <c r="Q79" s="258"/>
      <c r="R79" s="258"/>
      <c r="S79" s="258"/>
      <c r="T79" s="258"/>
      <c r="U79" s="258"/>
      <c r="V79" s="258"/>
      <c r="W79" s="258"/>
      <c r="X79" s="258"/>
      <c r="Y79" s="258"/>
      <c r="Z79" s="258"/>
      <c r="AA79" s="258"/>
      <c r="AB79" s="258"/>
      <c r="AC79" s="258"/>
      <c r="AD79" s="258"/>
      <c r="AE79" s="258"/>
      <c r="AF79" s="258"/>
      <c r="AG79" s="258"/>
      <c r="AH79" s="258"/>
      <c r="AI79" s="258"/>
      <c r="AJ79" s="258"/>
      <c r="AK79" s="258"/>
      <c r="AL79" s="258"/>
      <c r="AM79" s="258"/>
      <c r="AN79" s="258"/>
      <c r="AO79" s="258"/>
      <c r="AP79" s="258"/>
      <c r="AQ79" s="258"/>
      <c r="AR79" s="258"/>
      <c r="AS79" s="258"/>
      <c r="AT79" s="258"/>
      <c r="AU79" s="258"/>
      <c r="AV79" s="258"/>
      <c r="AW79" s="258"/>
      <c r="AX79" s="258"/>
      <c r="AY79" s="258"/>
      <c r="AZ79" s="258"/>
      <c r="BA79" s="258"/>
      <c r="BB79" s="258"/>
      <c r="BC79" s="258"/>
      <c r="BD79" s="258"/>
      <c r="BE79" s="258"/>
      <c r="BF79" s="258"/>
      <c r="BG79" s="258"/>
      <c r="BH79" s="258"/>
      <c r="BI79" s="258"/>
      <c r="BJ79" s="258"/>
      <c r="BK79" s="258"/>
      <c r="BL79" s="258"/>
      <c r="BM79" s="258"/>
      <c r="BN79" s="258"/>
      <c r="BO79" s="258"/>
      <c r="BP79" s="258"/>
      <c r="BQ79" s="258"/>
      <c r="BR79" s="258"/>
      <c r="BS79" s="258"/>
      <c r="BT79" s="258"/>
      <c r="BU79" s="258"/>
      <c r="BV79" s="259"/>
      <c r="BW79" s="155"/>
      <c r="BX79" s="156"/>
      <c r="BY79" s="156"/>
      <c r="BZ79" s="156"/>
      <c r="CA79" s="156"/>
      <c r="CB79" s="156"/>
      <c r="CC79" s="156"/>
      <c r="CD79" s="156"/>
      <c r="CE79" s="156"/>
      <c r="CF79" s="156"/>
      <c r="CG79" s="156"/>
      <c r="CH79" s="157"/>
      <c r="CI79" s="6" t="b">
        <f t="shared" si="11"/>
        <v>0</v>
      </c>
      <c r="CJ79" s="29" t="str">
        <f t="shared" ca="1" si="12"/>
        <v/>
      </c>
      <c r="CK79" s="5">
        <f>IF(COUNTIF($B$13:B79,B79)+COUNTIF('記載様式（入所者・利用者）'!$CU$13:$CU$22,B79)=1,1,0)</f>
        <v>0</v>
      </c>
      <c r="CL79" s="1">
        <f>SUM($CK$13:CK79)+$CL$11</f>
        <v>0</v>
      </c>
    </row>
    <row r="80" spans="1:90" x14ac:dyDescent="0.2">
      <c r="A80" s="95" t="str">
        <f t="shared" si="13"/>
        <v/>
      </c>
      <c r="B80" s="276"/>
      <c r="C80" s="277"/>
      <c r="D80" s="276"/>
      <c r="E80" s="277"/>
      <c r="F80" s="299"/>
      <c r="G80" s="300"/>
      <c r="H80" s="301"/>
      <c r="I80" s="172"/>
      <c r="J80" s="172"/>
      <c r="K80" s="108"/>
      <c r="L80" s="117"/>
      <c r="M80" s="173"/>
      <c r="N80" s="107"/>
      <c r="O80" s="257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8"/>
      <c r="AB80" s="258"/>
      <c r="AC80" s="258"/>
      <c r="AD80" s="258"/>
      <c r="AE80" s="258"/>
      <c r="AF80" s="258"/>
      <c r="AG80" s="258"/>
      <c r="AH80" s="258"/>
      <c r="AI80" s="258"/>
      <c r="AJ80" s="258"/>
      <c r="AK80" s="258"/>
      <c r="AL80" s="258"/>
      <c r="AM80" s="258"/>
      <c r="AN80" s="258"/>
      <c r="AO80" s="258"/>
      <c r="AP80" s="258"/>
      <c r="AQ80" s="258"/>
      <c r="AR80" s="258"/>
      <c r="AS80" s="258"/>
      <c r="AT80" s="258"/>
      <c r="AU80" s="258"/>
      <c r="AV80" s="258"/>
      <c r="AW80" s="258"/>
      <c r="AX80" s="258"/>
      <c r="AY80" s="258"/>
      <c r="AZ80" s="258"/>
      <c r="BA80" s="258"/>
      <c r="BB80" s="258"/>
      <c r="BC80" s="258"/>
      <c r="BD80" s="258"/>
      <c r="BE80" s="258"/>
      <c r="BF80" s="258"/>
      <c r="BG80" s="258"/>
      <c r="BH80" s="258"/>
      <c r="BI80" s="258"/>
      <c r="BJ80" s="258"/>
      <c r="BK80" s="258"/>
      <c r="BL80" s="258"/>
      <c r="BM80" s="258"/>
      <c r="BN80" s="258"/>
      <c r="BO80" s="258"/>
      <c r="BP80" s="258"/>
      <c r="BQ80" s="258"/>
      <c r="BR80" s="258"/>
      <c r="BS80" s="258"/>
      <c r="BT80" s="258"/>
      <c r="BU80" s="258"/>
      <c r="BV80" s="259"/>
      <c r="BW80" s="155"/>
      <c r="BX80" s="156"/>
      <c r="BY80" s="156"/>
      <c r="BZ80" s="156"/>
      <c r="CA80" s="156"/>
      <c r="CB80" s="156"/>
      <c r="CC80" s="156"/>
      <c r="CD80" s="156"/>
      <c r="CE80" s="156"/>
      <c r="CF80" s="156"/>
      <c r="CG80" s="156"/>
      <c r="CH80" s="157"/>
      <c r="CI80" s="6" t="b">
        <f t="shared" si="11"/>
        <v>0</v>
      </c>
      <c r="CJ80" s="29" t="str">
        <f t="shared" ca="1" si="12"/>
        <v/>
      </c>
      <c r="CK80" s="5">
        <f>IF(COUNTIF($B$13:B80,B80)+COUNTIF('記載様式（入所者・利用者）'!$CU$13:$CU$22,B80)=1,1,0)</f>
        <v>0</v>
      </c>
      <c r="CL80" s="1">
        <f>SUM($CK$13:CK80)+$CL$11</f>
        <v>0</v>
      </c>
    </row>
    <row r="81" spans="1:90" x14ac:dyDescent="0.2">
      <c r="A81" s="95" t="str">
        <f t="shared" si="13"/>
        <v/>
      </c>
      <c r="B81" s="276"/>
      <c r="C81" s="277"/>
      <c r="D81" s="276"/>
      <c r="E81" s="277"/>
      <c r="F81" s="299"/>
      <c r="G81" s="300"/>
      <c r="H81" s="301"/>
      <c r="I81" s="172"/>
      <c r="J81" s="172"/>
      <c r="K81" s="108"/>
      <c r="L81" s="117"/>
      <c r="M81" s="173"/>
      <c r="N81" s="107"/>
      <c r="O81" s="257"/>
      <c r="P81" s="258"/>
      <c r="Q81" s="258"/>
      <c r="R81" s="258"/>
      <c r="S81" s="258"/>
      <c r="T81" s="258"/>
      <c r="U81" s="258"/>
      <c r="V81" s="258"/>
      <c r="W81" s="258"/>
      <c r="X81" s="258"/>
      <c r="Y81" s="258"/>
      <c r="Z81" s="258"/>
      <c r="AA81" s="258"/>
      <c r="AB81" s="258"/>
      <c r="AC81" s="258"/>
      <c r="AD81" s="258"/>
      <c r="AE81" s="258"/>
      <c r="AF81" s="258"/>
      <c r="AG81" s="258"/>
      <c r="AH81" s="258"/>
      <c r="AI81" s="258"/>
      <c r="AJ81" s="258"/>
      <c r="AK81" s="258"/>
      <c r="AL81" s="258"/>
      <c r="AM81" s="258"/>
      <c r="AN81" s="258"/>
      <c r="AO81" s="258"/>
      <c r="AP81" s="258"/>
      <c r="AQ81" s="258"/>
      <c r="AR81" s="258"/>
      <c r="AS81" s="258"/>
      <c r="AT81" s="258"/>
      <c r="AU81" s="258"/>
      <c r="AV81" s="258"/>
      <c r="AW81" s="258"/>
      <c r="AX81" s="258"/>
      <c r="AY81" s="258"/>
      <c r="AZ81" s="258"/>
      <c r="BA81" s="258"/>
      <c r="BB81" s="258"/>
      <c r="BC81" s="258"/>
      <c r="BD81" s="258"/>
      <c r="BE81" s="258"/>
      <c r="BF81" s="258"/>
      <c r="BG81" s="258"/>
      <c r="BH81" s="258"/>
      <c r="BI81" s="258"/>
      <c r="BJ81" s="258"/>
      <c r="BK81" s="258"/>
      <c r="BL81" s="258"/>
      <c r="BM81" s="258"/>
      <c r="BN81" s="258"/>
      <c r="BO81" s="258"/>
      <c r="BP81" s="258"/>
      <c r="BQ81" s="258"/>
      <c r="BR81" s="258"/>
      <c r="BS81" s="258"/>
      <c r="BT81" s="258"/>
      <c r="BU81" s="258"/>
      <c r="BV81" s="259"/>
      <c r="BW81" s="155"/>
      <c r="BX81" s="156"/>
      <c r="BY81" s="156"/>
      <c r="BZ81" s="156"/>
      <c r="CA81" s="156"/>
      <c r="CB81" s="156"/>
      <c r="CC81" s="156"/>
      <c r="CD81" s="156"/>
      <c r="CE81" s="156"/>
      <c r="CF81" s="156"/>
      <c r="CG81" s="156"/>
      <c r="CH81" s="157"/>
      <c r="CI81" s="6" t="b">
        <f t="shared" si="11"/>
        <v>0</v>
      </c>
      <c r="CJ81" s="29" t="str">
        <f t="shared" ca="1" si="12"/>
        <v/>
      </c>
      <c r="CK81" s="5">
        <f>IF(COUNTIF($B$13:B81,B81)+COUNTIF('記載様式（入所者・利用者）'!$CU$13:$CU$22,B81)=1,1,0)</f>
        <v>0</v>
      </c>
      <c r="CL81" s="1">
        <f>SUM($CK$13:CK81)+$CL$11</f>
        <v>0</v>
      </c>
    </row>
    <row r="82" spans="1:90" x14ac:dyDescent="0.2">
      <c r="A82" s="95" t="str">
        <f t="shared" si="13"/>
        <v/>
      </c>
      <c r="B82" s="276"/>
      <c r="C82" s="277"/>
      <c r="D82" s="276"/>
      <c r="E82" s="277"/>
      <c r="F82" s="299"/>
      <c r="G82" s="300"/>
      <c r="H82" s="301"/>
      <c r="I82" s="172"/>
      <c r="J82" s="172"/>
      <c r="K82" s="108"/>
      <c r="L82" s="117"/>
      <c r="M82" s="173"/>
      <c r="N82" s="107"/>
      <c r="O82" s="257"/>
      <c r="P82" s="258"/>
      <c r="Q82" s="258"/>
      <c r="R82" s="258"/>
      <c r="S82" s="258"/>
      <c r="T82" s="258"/>
      <c r="U82" s="258"/>
      <c r="V82" s="258"/>
      <c r="W82" s="258"/>
      <c r="X82" s="258"/>
      <c r="Y82" s="258"/>
      <c r="Z82" s="258"/>
      <c r="AA82" s="258"/>
      <c r="AB82" s="258"/>
      <c r="AC82" s="258"/>
      <c r="AD82" s="258"/>
      <c r="AE82" s="258"/>
      <c r="AF82" s="258"/>
      <c r="AG82" s="258"/>
      <c r="AH82" s="258"/>
      <c r="AI82" s="258"/>
      <c r="AJ82" s="258"/>
      <c r="AK82" s="258"/>
      <c r="AL82" s="258"/>
      <c r="AM82" s="258"/>
      <c r="AN82" s="258"/>
      <c r="AO82" s="258"/>
      <c r="AP82" s="258"/>
      <c r="AQ82" s="258"/>
      <c r="AR82" s="258"/>
      <c r="AS82" s="258"/>
      <c r="AT82" s="258"/>
      <c r="AU82" s="258"/>
      <c r="AV82" s="258"/>
      <c r="AW82" s="258"/>
      <c r="AX82" s="258"/>
      <c r="AY82" s="258"/>
      <c r="AZ82" s="258"/>
      <c r="BA82" s="258"/>
      <c r="BB82" s="258"/>
      <c r="BC82" s="258"/>
      <c r="BD82" s="258"/>
      <c r="BE82" s="258"/>
      <c r="BF82" s="258"/>
      <c r="BG82" s="258"/>
      <c r="BH82" s="258"/>
      <c r="BI82" s="258"/>
      <c r="BJ82" s="258"/>
      <c r="BK82" s="258"/>
      <c r="BL82" s="258"/>
      <c r="BM82" s="258"/>
      <c r="BN82" s="258"/>
      <c r="BO82" s="258"/>
      <c r="BP82" s="258"/>
      <c r="BQ82" s="258"/>
      <c r="BR82" s="258"/>
      <c r="BS82" s="258"/>
      <c r="BT82" s="258"/>
      <c r="BU82" s="258"/>
      <c r="BV82" s="259"/>
      <c r="BW82" s="155"/>
      <c r="BX82" s="156"/>
      <c r="BY82" s="156"/>
      <c r="BZ82" s="156"/>
      <c r="CA82" s="156"/>
      <c r="CB82" s="156"/>
      <c r="CC82" s="156"/>
      <c r="CD82" s="156"/>
      <c r="CE82" s="156"/>
      <c r="CF82" s="156"/>
      <c r="CG82" s="156"/>
      <c r="CH82" s="157"/>
      <c r="CI82" s="6" t="b">
        <f t="shared" si="11"/>
        <v>0</v>
      </c>
      <c r="CJ82" s="29" t="str">
        <f t="shared" ca="1" si="12"/>
        <v/>
      </c>
      <c r="CK82" s="5">
        <f>IF(COUNTIF($B$13:B82,B82)+COUNTIF('記載様式（入所者・利用者）'!$CU$13:$CU$22,B82)=1,1,0)</f>
        <v>0</v>
      </c>
      <c r="CL82" s="1">
        <f>SUM($CK$13:CK82)+$CL$11</f>
        <v>0</v>
      </c>
    </row>
    <row r="83" spans="1:90" x14ac:dyDescent="0.2">
      <c r="A83" s="95" t="str">
        <f t="shared" si="13"/>
        <v/>
      </c>
      <c r="B83" s="276"/>
      <c r="C83" s="277"/>
      <c r="D83" s="276"/>
      <c r="E83" s="277"/>
      <c r="F83" s="299"/>
      <c r="G83" s="300"/>
      <c r="H83" s="301"/>
      <c r="I83" s="172"/>
      <c r="J83" s="172"/>
      <c r="K83" s="108"/>
      <c r="L83" s="117"/>
      <c r="M83" s="173"/>
      <c r="N83" s="107"/>
      <c r="O83" s="257"/>
      <c r="P83" s="258"/>
      <c r="Q83" s="258"/>
      <c r="R83" s="258"/>
      <c r="S83" s="258"/>
      <c r="T83" s="258"/>
      <c r="U83" s="258"/>
      <c r="V83" s="258"/>
      <c r="W83" s="258"/>
      <c r="X83" s="258"/>
      <c r="Y83" s="258"/>
      <c r="Z83" s="258"/>
      <c r="AA83" s="258"/>
      <c r="AB83" s="258"/>
      <c r="AC83" s="258"/>
      <c r="AD83" s="258"/>
      <c r="AE83" s="258"/>
      <c r="AF83" s="258"/>
      <c r="AG83" s="258"/>
      <c r="AH83" s="258"/>
      <c r="AI83" s="258"/>
      <c r="AJ83" s="258"/>
      <c r="AK83" s="258"/>
      <c r="AL83" s="258"/>
      <c r="AM83" s="258"/>
      <c r="AN83" s="258"/>
      <c r="AO83" s="258"/>
      <c r="AP83" s="258"/>
      <c r="AQ83" s="258"/>
      <c r="AR83" s="258"/>
      <c r="AS83" s="258"/>
      <c r="AT83" s="258"/>
      <c r="AU83" s="258"/>
      <c r="AV83" s="258"/>
      <c r="AW83" s="258"/>
      <c r="AX83" s="258"/>
      <c r="AY83" s="258"/>
      <c r="AZ83" s="258"/>
      <c r="BA83" s="258"/>
      <c r="BB83" s="258"/>
      <c r="BC83" s="258"/>
      <c r="BD83" s="258"/>
      <c r="BE83" s="258"/>
      <c r="BF83" s="258"/>
      <c r="BG83" s="258"/>
      <c r="BH83" s="258"/>
      <c r="BI83" s="258"/>
      <c r="BJ83" s="258"/>
      <c r="BK83" s="258"/>
      <c r="BL83" s="258"/>
      <c r="BM83" s="258"/>
      <c r="BN83" s="258"/>
      <c r="BO83" s="258"/>
      <c r="BP83" s="258"/>
      <c r="BQ83" s="258"/>
      <c r="BR83" s="258"/>
      <c r="BS83" s="258"/>
      <c r="BT83" s="258"/>
      <c r="BU83" s="258"/>
      <c r="BV83" s="259"/>
      <c r="BW83" s="155"/>
      <c r="BX83" s="156"/>
      <c r="BY83" s="156"/>
      <c r="BZ83" s="156"/>
      <c r="CA83" s="156"/>
      <c r="CB83" s="156"/>
      <c r="CC83" s="156"/>
      <c r="CD83" s="156"/>
      <c r="CE83" s="156"/>
      <c r="CF83" s="156"/>
      <c r="CG83" s="156"/>
      <c r="CH83" s="157"/>
      <c r="CI83" s="6" t="b">
        <f t="shared" si="11"/>
        <v>0</v>
      </c>
      <c r="CJ83" s="29" t="str">
        <f t="shared" ca="1" si="12"/>
        <v/>
      </c>
      <c r="CK83" s="5">
        <f>IF(COUNTIF($B$13:B83,B83)+COUNTIF('記載様式（入所者・利用者）'!$CU$13:$CU$22,B83)=1,1,0)</f>
        <v>0</v>
      </c>
      <c r="CL83" s="1">
        <f>SUM($CK$13:CK83)+$CL$11</f>
        <v>0</v>
      </c>
    </row>
    <row r="84" spans="1:90" x14ac:dyDescent="0.2">
      <c r="A84" s="95" t="str">
        <f t="shared" si="13"/>
        <v/>
      </c>
      <c r="B84" s="276"/>
      <c r="C84" s="277"/>
      <c r="D84" s="276"/>
      <c r="E84" s="277"/>
      <c r="F84" s="299"/>
      <c r="G84" s="300"/>
      <c r="H84" s="301"/>
      <c r="I84" s="172"/>
      <c r="J84" s="172"/>
      <c r="K84" s="108"/>
      <c r="L84" s="117"/>
      <c r="M84" s="173"/>
      <c r="N84" s="107"/>
      <c r="O84" s="257"/>
      <c r="P84" s="258"/>
      <c r="Q84" s="258"/>
      <c r="R84" s="258"/>
      <c r="S84" s="258"/>
      <c r="T84" s="258"/>
      <c r="U84" s="258"/>
      <c r="V84" s="258"/>
      <c r="W84" s="258"/>
      <c r="X84" s="258"/>
      <c r="Y84" s="258"/>
      <c r="Z84" s="258"/>
      <c r="AA84" s="258"/>
      <c r="AB84" s="258"/>
      <c r="AC84" s="258"/>
      <c r="AD84" s="258"/>
      <c r="AE84" s="258"/>
      <c r="AF84" s="258"/>
      <c r="AG84" s="258"/>
      <c r="AH84" s="258"/>
      <c r="AI84" s="258"/>
      <c r="AJ84" s="258"/>
      <c r="AK84" s="258"/>
      <c r="AL84" s="258"/>
      <c r="AM84" s="258"/>
      <c r="AN84" s="258"/>
      <c r="AO84" s="258"/>
      <c r="AP84" s="258"/>
      <c r="AQ84" s="258"/>
      <c r="AR84" s="258"/>
      <c r="AS84" s="258"/>
      <c r="AT84" s="258"/>
      <c r="AU84" s="258"/>
      <c r="AV84" s="258"/>
      <c r="AW84" s="258"/>
      <c r="AX84" s="258"/>
      <c r="AY84" s="258"/>
      <c r="AZ84" s="258"/>
      <c r="BA84" s="258"/>
      <c r="BB84" s="258"/>
      <c r="BC84" s="258"/>
      <c r="BD84" s="258"/>
      <c r="BE84" s="258"/>
      <c r="BF84" s="258"/>
      <c r="BG84" s="258"/>
      <c r="BH84" s="258"/>
      <c r="BI84" s="258"/>
      <c r="BJ84" s="258"/>
      <c r="BK84" s="258"/>
      <c r="BL84" s="258"/>
      <c r="BM84" s="258"/>
      <c r="BN84" s="258"/>
      <c r="BO84" s="258"/>
      <c r="BP84" s="258"/>
      <c r="BQ84" s="258"/>
      <c r="BR84" s="258"/>
      <c r="BS84" s="258"/>
      <c r="BT84" s="258"/>
      <c r="BU84" s="258"/>
      <c r="BV84" s="259"/>
      <c r="BW84" s="155"/>
      <c r="BX84" s="156"/>
      <c r="BY84" s="156"/>
      <c r="BZ84" s="156"/>
      <c r="CA84" s="156"/>
      <c r="CB84" s="156"/>
      <c r="CC84" s="156"/>
      <c r="CD84" s="156"/>
      <c r="CE84" s="156"/>
      <c r="CF84" s="156"/>
      <c r="CG84" s="156"/>
      <c r="CH84" s="157"/>
      <c r="CI84" s="6" t="b">
        <f t="shared" si="11"/>
        <v>0</v>
      </c>
      <c r="CJ84" s="29" t="str">
        <f t="shared" ca="1" si="12"/>
        <v/>
      </c>
      <c r="CK84" s="5">
        <f>IF(COUNTIF($B$13:B84,B84)+COUNTIF('記載様式（入所者・利用者）'!$CU$13:$CU$22,B84)=1,1,0)</f>
        <v>0</v>
      </c>
      <c r="CL84" s="1">
        <f>SUM($CK$13:CK84)+$CL$11</f>
        <v>0</v>
      </c>
    </row>
    <row r="85" spans="1:90" x14ac:dyDescent="0.2">
      <c r="A85" s="95" t="str">
        <f t="shared" si="13"/>
        <v/>
      </c>
      <c r="B85" s="276"/>
      <c r="C85" s="277"/>
      <c r="D85" s="276"/>
      <c r="E85" s="277"/>
      <c r="F85" s="299"/>
      <c r="G85" s="300"/>
      <c r="H85" s="301"/>
      <c r="I85" s="172"/>
      <c r="J85" s="172"/>
      <c r="K85" s="108"/>
      <c r="L85" s="117"/>
      <c r="M85" s="173"/>
      <c r="N85" s="107"/>
      <c r="O85" s="257"/>
      <c r="P85" s="258"/>
      <c r="Q85" s="258"/>
      <c r="R85" s="258"/>
      <c r="S85" s="258"/>
      <c r="T85" s="258"/>
      <c r="U85" s="258"/>
      <c r="V85" s="258"/>
      <c r="W85" s="258"/>
      <c r="X85" s="258"/>
      <c r="Y85" s="258"/>
      <c r="Z85" s="258"/>
      <c r="AA85" s="258"/>
      <c r="AB85" s="258"/>
      <c r="AC85" s="258"/>
      <c r="AD85" s="258"/>
      <c r="AE85" s="258"/>
      <c r="AF85" s="258"/>
      <c r="AG85" s="258"/>
      <c r="AH85" s="258"/>
      <c r="AI85" s="258"/>
      <c r="AJ85" s="258"/>
      <c r="AK85" s="258"/>
      <c r="AL85" s="258"/>
      <c r="AM85" s="258"/>
      <c r="AN85" s="258"/>
      <c r="AO85" s="258"/>
      <c r="AP85" s="258"/>
      <c r="AQ85" s="258"/>
      <c r="AR85" s="258"/>
      <c r="AS85" s="258"/>
      <c r="AT85" s="258"/>
      <c r="AU85" s="258"/>
      <c r="AV85" s="258"/>
      <c r="AW85" s="258"/>
      <c r="AX85" s="258"/>
      <c r="AY85" s="258"/>
      <c r="AZ85" s="258"/>
      <c r="BA85" s="258"/>
      <c r="BB85" s="258"/>
      <c r="BC85" s="258"/>
      <c r="BD85" s="258"/>
      <c r="BE85" s="258"/>
      <c r="BF85" s="258"/>
      <c r="BG85" s="258"/>
      <c r="BH85" s="258"/>
      <c r="BI85" s="258"/>
      <c r="BJ85" s="258"/>
      <c r="BK85" s="258"/>
      <c r="BL85" s="258"/>
      <c r="BM85" s="258"/>
      <c r="BN85" s="258"/>
      <c r="BO85" s="258"/>
      <c r="BP85" s="258"/>
      <c r="BQ85" s="258"/>
      <c r="BR85" s="258"/>
      <c r="BS85" s="258"/>
      <c r="BT85" s="258"/>
      <c r="BU85" s="258"/>
      <c r="BV85" s="259"/>
      <c r="BW85" s="155"/>
      <c r="BX85" s="156"/>
      <c r="BY85" s="156"/>
      <c r="BZ85" s="156"/>
      <c r="CA85" s="156"/>
      <c r="CB85" s="156"/>
      <c r="CC85" s="156"/>
      <c r="CD85" s="156"/>
      <c r="CE85" s="156"/>
      <c r="CF85" s="156"/>
      <c r="CG85" s="156"/>
      <c r="CH85" s="157"/>
      <c r="CI85" s="6" t="b">
        <f t="shared" si="11"/>
        <v>0</v>
      </c>
      <c r="CJ85" s="29" t="str">
        <f t="shared" ca="1" si="12"/>
        <v/>
      </c>
      <c r="CK85" s="5">
        <f>IF(COUNTIF($B$13:B85,B85)+COUNTIF('記載様式（入所者・利用者）'!$CU$13:$CU$22,B85)=1,1,0)</f>
        <v>0</v>
      </c>
      <c r="CL85" s="1">
        <f>SUM($CK$13:CK85)+$CL$11</f>
        <v>0</v>
      </c>
    </row>
    <row r="86" spans="1:90" x14ac:dyDescent="0.2">
      <c r="A86" s="95" t="str">
        <f t="shared" si="13"/>
        <v/>
      </c>
      <c r="B86" s="276"/>
      <c r="C86" s="277"/>
      <c r="D86" s="276"/>
      <c r="E86" s="277"/>
      <c r="F86" s="299"/>
      <c r="G86" s="300"/>
      <c r="H86" s="301"/>
      <c r="I86" s="172"/>
      <c r="J86" s="172"/>
      <c r="K86" s="108"/>
      <c r="L86" s="117"/>
      <c r="M86" s="173"/>
      <c r="N86" s="107"/>
      <c r="O86" s="257"/>
      <c r="P86" s="258"/>
      <c r="Q86" s="258"/>
      <c r="R86" s="258"/>
      <c r="S86" s="258"/>
      <c r="T86" s="258"/>
      <c r="U86" s="258"/>
      <c r="V86" s="258"/>
      <c r="W86" s="258"/>
      <c r="X86" s="258"/>
      <c r="Y86" s="258"/>
      <c r="Z86" s="258"/>
      <c r="AA86" s="258"/>
      <c r="AB86" s="258"/>
      <c r="AC86" s="258"/>
      <c r="AD86" s="258"/>
      <c r="AE86" s="258"/>
      <c r="AF86" s="258"/>
      <c r="AG86" s="258"/>
      <c r="AH86" s="258"/>
      <c r="AI86" s="258"/>
      <c r="AJ86" s="258"/>
      <c r="AK86" s="258"/>
      <c r="AL86" s="258"/>
      <c r="AM86" s="258"/>
      <c r="AN86" s="258"/>
      <c r="AO86" s="258"/>
      <c r="AP86" s="258"/>
      <c r="AQ86" s="258"/>
      <c r="AR86" s="258"/>
      <c r="AS86" s="258"/>
      <c r="AT86" s="258"/>
      <c r="AU86" s="258"/>
      <c r="AV86" s="258"/>
      <c r="AW86" s="258"/>
      <c r="AX86" s="258"/>
      <c r="AY86" s="258"/>
      <c r="AZ86" s="258"/>
      <c r="BA86" s="258"/>
      <c r="BB86" s="258"/>
      <c r="BC86" s="258"/>
      <c r="BD86" s="258"/>
      <c r="BE86" s="258"/>
      <c r="BF86" s="258"/>
      <c r="BG86" s="258"/>
      <c r="BH86" s="258"/>
      <c r="BI86" s="258"/>
      <c r="BJ86" s="258"/>
      <c r="BK86" s="258"/>
      <c r="BL86" s="258"/>
      <c r="BM86" s="258"/>
      <c r="BN86" s="258"/>
      <c r="BO86" s="258"/>
      <c r="BP86" s="258"/>
      <c r="BQ86" s="258"/>
      <c r="BR86" s="258"/>
      <c r="BS86" s="258"/>
      <c r="BT86" s="258"/>
      <c r="BU86" s="258"/>
      <c r="BV86" s="259"/>
      <c r="BW86" s="155"/>
      <c r="BX86" s="156"/>
      <c r="BY86" s="156"/>
      <c r="BZ86" s="156"/>
      <c r="CA86" s="156"/>
      <c r="CB86" s="156"/>
      <c r="CC86" s="156"/>
      <c r="CD86" s="156"/>
      <c r="CE86" s="156"/>
      <c r="CF86" s="156"/>
      <c r="CG86" s="156"/>
      <c r="CH86" s="157"/>
      <c r="CI86" s="6" t="b">
        <f t="shared" si="11"/>
        <v>0</v>
      </c>
      <c r="CJ86" s="29" t="str">
        <f t="shared" ca="1" si="12"/>
        <v/>
      </c>
      <c r="CK86" s="5">
        <f>IF(COUNTIF($B$13:B86,B86)+COUNTIF('記載様式（入所者・利用者）'!$CU$13:$CU$22,B86)=1,1,0)</f>
        <v>0</v>
      </c>
      <c r="CL86" s="1">
        <f>SUM($CK$13:CK86)+$CL$11</f>
        <v>0</v>
      </c>
    </row>
    <row r="87" spans="1:90" x14ac:dyDescent="0.2">
      <c r="A87" s="95" t="str">
        <f t="shared" si="13"/>
        <v/>
      </c>
      <c r="B87" s="276"/>
      <c r="C87" s="277"/>
      <c r="D87" s="276"/>
      <c r="E87" s="277"/>
      <c r="F87" s="299"/>
      <c r="G87" s="300"/>
      <c r="H87" s="301"/>
      <c r="I87" s="172"/>
      <c r="J87" s="172"/>
      <c r="K87" s="108"/>
      <c r="L87" s="117"/>
      <c r="M87" s="173"/>
      <c r="N87" s="107"/>
      <c r="O87" s="257"/>
      <c r="P87" s="258"/>
      <c r="Q87" s="258"/>
      <c r="R87" s="258"/>
      <c r="S87" s="258"/>
      <c r="T87" s="258"/>
      <c r="U87" s="258"/>
      <c r="V87" s="258"/>
      <c r="W87" s="258"/>
      <c r="X87" s="258"/>
      <c r="Y87" s="258"/>
      <c r="Z87" s="258"/>
      <c r="AA87" s="258"/>
      <c r="AB87" s="258"/>
      <c r="AC87" s="258"/>
      <c r="AD87" s="258"/>
      <c r="AE87" s="258"/>
      <c r="AF87" s="258"/>
      <c r="AG87" s="258"/>
      <c r="AH87" s="258"/>
      <c r="AI87" s="258"/>
      <c r="AJ87" s="258"/>
      <c r="AK87" s="258"/>
      <c r="AL87" s="258"/>
      <c r="AM87" s="258"/>
      <c r="AN87" s="258"/>
      <c r="AO87" s="258"/>
      <c r="AP87" s="258"/>
      <c r="AQ87" s="258"/>
      <c r="AR87" s="258"/>
      <c r="AS87" s="258"/>
      <c r="AT87" s="258"/>
      <c r="AU87" s="258"/>
      <c r="AV87" s="258"/>
      <c r="AW87" s="258"/>
      <c r="AX87" s="258"/>
      <c r="AY87" s="258"/>
      <c r="AZ87" s="258"/>
      <c r="BA87" s="258"/>
      <c r="BB87" s="258"/>
      <c r="BC87" s="258"/>
      <c r="BD87" s="258"/>
      <c r="BE87" s="258"/>
      <c r="BF87" s="258"/>
      <c r="BG87" s="258"/>
      <c r="BH87" s="258"/>
      <c r="BI87" s="258"/>
      <c r="BJ87" s="258"/>
      <c r="BK87" s="258"/>
      <c r="BL87" s="258"/>
      <c r="BM87" s="258"/>
      <c r="BN87" s="258"/>
      <c r="BO87" s="258"/>
      <c r="BP87" s="258"/>
      <c r="BQ87" s="258"/>
      <c r="BR87" s="258"/>
      <c r="BS87" s="258"/>
      <c r="BT87" s="258"/>
      <c r="BU87" s="258"/>
      <c r="BV87" s="259"/>
      <c r="BW87" s="155"/>
      <c r="BX87" s="156"/>
      <c r="BY87" s="156"/>
      <c r="BZ87" s="156"/>
      <c r="CA87" s="156"/>
      <c r="CB87" s="156"/>
      <c r="CC87" s="156"/>
      <c r="CD87" s="156"/>
      <c r="CE87" s="156"/>
      <c r="CF87" s="156"/>
      <c r="CG87" s="156"/>
      <c r="CH87" s="157"/>
      <c r="CI87" s="6" t="b">
        <f t="shared" si="11"/>
        <v>0</v>
      </c>
      <c r="CJ87" s="29" t="str">
        <f t="shared" ca="1" si="12"/>
        <v/>
      </c>
      <c r="CK87" s="5">
        <f>IF(COUNTIF($B$13:B87,B87)+COUNTIF('記載様式（入所者・利用者）'!$CU$13:$CU$22,B87)=1,1,0)</f>
        <v>0</v>
      </c>
      <c r="CL87" s="1">
        <f>SUM($CK$13:CK87)+$CL$11</f>
        <v>0</v>
      </c>
    </row>
    <row r="88" spans="1:90" x14ac:dyDescent="0.2">
      <c r="A88" s="95" t="str">
        <f t="shared" si="13"/>
        <v/>
      </c>
      <c r="B88" s="276"/>
      <c r="C88" s="277"/>
      <c r="D88" s="276"/>
      <c r="E88" s="277"/>
      <c r="F88" s="299"/>
      <c r="G88" s="300"/>
      <c r="H88" s="301"/>
      <c r="I88" s="172"/>
      <c r="J88" s="172"/>
      <c r="K88" s="108"/>
      <c r="L88" s="117"/>
      <c r="M88" s="173"/>
      <c r="N88" s="107"/>
      <c r="O88" s="257"/>
      <c r="P88" s="258"/>
      <c r="Q88" s="258"/>
      <c r="R88" s="258"/>
      <c r="S88" s="258"/>
      <c r="T88" s="258"/>
      <c r="U88" s="258"/>
      <c r="V88" s="258"/>
      <c r="W88" s="258"/>
      <c r="X88" s="258"/>
      <c r="Y88" s="258"/>
      <c r="Z88" s="258"/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58"/>
      <c r="AL88" s="258"/>
      <c r="AM88" s="258"/>
      <c r="AN88" s="258"/>
      <c r="AO88" s="258"/>
      <c r="AP88" s="258"/>
      <c r="AQ88" s="258"/>
      <c r="AR88" s="258"/>
      <c r="AS88" s="258"/>
      <c r="AT88" s="258"/>
      <c r="AU88" s="258"/>
      <c r="AV88" s="258"/>
      <c r="AW88" s="258"/>
      <c r="AX88" s="258"/>
      <c r="AY88" s="258"/>
      <c r="AZ88" s="258"/>
      <c r="BA88" s="258"/>
      <c r="BB88" s="258"/>
      <c r="BC88" s="258"/>
      <c r="BD88" s="258"/>
      <c r="BE88" s="258"/>
      <c r="BF88" s="258"/>
      <c r="BG88" s="258"/>
      <c r="BH88" s="258"/>
      <c r="BI88" s="258"/>
      <c r="BJ88" s="258"/>
      <c r="BK88" s="258"/>
      <c r="BL88" s="258"/>
      <c r="BM88" s="258"/>
      <c r="BN88" s="258"/>
      <c r="BO88" s="258"/>
      <c r="BP88" s="258"/>
      <c r="BQ88" s="258"/>
      <c r="BR88" s="258"/>
      <c r="BS88" s="258"/>
      <c r="BT88" s="258"/>
      <c r="BU88" s="258"/>
      <c r="BV88" s="259"/>
      <c r="BW88" s="155"/>
      <c r="BX88" s="156"/>
      <c r="BY88" s="156"/>
      <c r="BZ88" s="156"/>
      <c r="CA88" s="156"/>
      <c r="CB88" s="156"/>
      <c r="CC88" s="156"/>
      <c r="CD88" s="156"/>
      <c r="CE88" s="156"/>
      <c r="CF88" s="156"/>
      <c r="CG88" s="156"/>
      <c r="CH88" s="157"/>
      <c r="CI88" s="6" t="b">
        <f t="shared" si="11"/>
        <v>0</v>
      </c>
      <c r="CJ88" s="29" t="str">
        <f t="shared" ca="1" si="12"/>
        <v/>
      </c>
      <c r="CK88" s="5">
        <f>IF(COUNTIF($B$13:B88,B88)+COUNTIF('記載様式（入所者・利用者）'!$CU$13:$CU$22,B88)=1,1,0)</f>
        <v>0</v>
      </c>
      <c r="CL88" s="1">
        <f>SUM($CK$13:CK88)+$CL$11</f>
        <v>0</v>
      </c>
    </row>
    <row r="89" spans="1:90" x14ac:dyDescent="0.2">
      <c r="A89" s="95" t="str">
        <f t="shared" si="13"/>
        <v/>
      </c>
      <c r="B89" s="276"/>
      <c r="C89" s="277"/>
      <c r="D89" s="276"/>
      <c r="E89" s="277"/>
      <c r="F89" s="299"/>
      <c r="G89" s="300"/>
      <c r="H89" s="301"/>
      <c r="I89" s="172"/>
      <c r="J89" s="172"/>
      <c r="K89" s="108"/>
      <c r="L89" s="117"/>
      <c r="M89" s="173"/>
      <c r="N89" s="107"/>
      <c r="O89" s="257"/>
      <c r="P89" s="258"/>
      <c r="Q89" s="258"/>
      <c r="R89" s="258"/>
      <c r="S89" s="258"/>
      <c r="T89" s="258"/>
      <c r="U89" s="258"/>
      <c r="V89" s="258"/>
      <c r="W89" s="258"/>
      <c r="X89" s="258"/>
      <c r="Y89" s="258"/>
      <c r="Z89" s="258"/>
      <c r="AA89" s="258"/>
      <c r="AB89" s="258"/>
      <c r="AC89" s="258"/>
      <c r="AD89" s="258"/>
      <c r="AE89" s="258"/>
      <c r="AF89" s="258"/>
      <c r="AG89" s="258"/>
      <c r="AH89" s="258"/>
      <c r="AI89" s="258"/>
      <c r="AJ89" s="258"/>
      <c r="AK89" s="258"/>
      <c r="AL89" s="258"/>
      <c r="AM89" s="258"/>
      <c r="AN89" s="258"/>
      <c r="AO89" s="258"/>
      <c r="AP89" s="258"/>
      <c r="AQ89" s="258"/>
      <c r="AR89" s="258"/>
      <c r="AS89" s="258"/>
      <c r="AT89" s="258"/>
      <c r="AU89" s="258"/>
      <c r="AV89" s="258"/>
      <c r="AW89" s="258"/>
      <c r="AX89" s="258"/>
      <c r="AY89" s="258"/>
      <c r="AZ89" s="258"/>
      <c r="BA89" s="258"/>
      <c r="BB89" s="258"/>
      <c r="BC89" s="258"/>
      <c r="BD89" s="258"/>
      <c r="BE89" s="258"/>
      <c r="BF89" s="258"/>
      <c r="BG89" s="258"/>
      <c r="BH89" s="258"/>
      <c r="BI89" s="258"/>
      <c r="BJ89" s="258"/>
      <c r="BK89" s="258"/>
      <c r="BL89" s="258"/>
      <c r="BM89" s="258"/>
      <c r="BN89" s="258"/>
      <c r="BO89" s="258"/>
      <c r="BP89" s="258"/>
      <c r="BQ89" s="258"/>
      <c r="BR89" s="258"/>
      <c r="BS89" s="258"/>
      <c r="BT89" s="258"/>
      <c r="BU89" s="258"/>
      <c r="BV89" s="259"/>
      <c r="BW89" s="155"/>
      <c r="BX89" s="156"/>
      <c r="BY89" s="156"/>
      <c r="BZ89" s="156"/>
      <c r="CA89" s="156"/>
      <c r="CB89" s="156"/>
      <c r="CC89" s="156"/>
      <c r="CD89" s="156"/>
      <c r="CE89" s="156"/>
      <c r="CF89" s="156"/>
      <c r="CG89" s="156"/>
      <c r="CH89" s="157"/>
      <c r="CI89" s="6" t="b">
        <f t="shared" si="11"/>
        <v>0</v>
      </c>
      <c r="CJ89" s="29" t="str">
        <f t="shared" ca="1" si="12"/>
        <v/>
      </c>
      <c r="CK89" s="5">
        <f>IF(COUNTIF($B$13:B89,B89)+COUNTIF('記載様式（入所者・利用者）'!$CU$13:$CU$22,B89)=1,1,0)</f>
        <v>0</v>
      </c>
      <c r="CL89" s="1">
        <f>SUM($CK$13:CK89)+$CL$11</f>
        <v>0</v>
      </c>
    </row>
    <row r="90" spans="1:90" x14ac:dyDescent="0.2">
      <c r="A90" s="95" t="str">
        <f t="shared" si="13"/>
        <v/>
      </c>
      <c r="B90" s="276"/>
      <c r="C90" s="277"/>
      <c r="D90" s="276"/>
      <c r="E90" s="277"/>
      <c r="F90" s="299"/>
      <c r="G90" s="300"/>
      <c r="H90" s="301"/>
      <c r="I90" s="172"/>
      <c r="J90" s="172"/>
      <c r="K90" s="108"/>
      <c r="L90" s="117"/>
      <c r="M90" s="173"/>
      <c r="N90" s="107"/>
      <c r="O90" s="257"/>
      <c r="P90" s="258"/>
      <c r="Q90" s="258"/>
      <c r="R90" s="258"/>
      <c r="S90" s="258"/>
      <c r="T90" s="258"/>
      <c r="U90" s="258"/>
      <c r="V90" s="258"/>
      <c r="W90" s="258"/>
      <c r="X90" s="258"/>
      <c r="Y90" s="258"/>
      <c r="Z90" s="258"/>
      <c r="AA90" s="258"/>
      <c r="AB90" s="258"/>
      <c r="AC90" s="258"/>
      <c r="AD90" s="258"/>
      <c r="AE90" s="258"/>
      <c r="AF90" s="258"/>
      <c r="AG90" s="258"/>
      <c r="AH90" s="258"/>
      <c r="AI90" s="258"/>
      <c r="AJ90" s="258"/>
      <c r="AK90" s="258"/>
      <c r="AL90" s="258"/>
      <c r="AM90" s="258"/>
      <c r="AN90" s="258"/>
      <c r="AO90" s="258"/>
      <c r="AP90" s="258"/>
      <c r="AQ90" s="258"/>
      <c r="AR90" s="258"/>
      <c r="AS90" s="258"/>
      <c r="AT90" s="258"/>
      <c r="AU90" s="258"/>
      <c r="AV90" s="258"/>
      <c r="AW90" s="258"/>
      <c r="AX90" s="258"/>
      <c r="AY90" s="258"/>
      <c r="AZ90" s="258"/>
      <c r="BA90" s="258"/>
      <c r="BB90" s="258"/>
      <c r="BC90" s="258"/>
      <c r="BD90" s="258"/>
      <c r="BE90" s="258"/>
      <c r="BF90" s="258"/>
      <c r="BG90" s="258"/>
      <c r="BH90" s="258"/>
      <c r="BI90" s="258"/>
      <c r="BJ90" s="258"/>
      <c r="BK90" s="258"/>
      <c r="BL90" s="258"/>
      <c r="BM90" s="258"/>
      <c r="BN90" s="258"/>
      <c r="BO90" s="258"/>
      <c r="BP90" s="258"/>
      <c r="BQ90" s="258"/>
      <c r="BR90" s="258"/>
      <c r="BS90" s="258"/>
      <c r="BT90" s="258"/>
      <c r="BU90" s="258"/>
      <c r="BV90" s="259"/>
      <c r="BW90" s="155"/>
      <c r="BX90" s="156"/>
      <c r="BY90" s="156"/>
      <c r="BZ90" s="156"/>
      <c r="CA90" s="156"/>
      <c r="CB90" s="156"/>
      <c r="CC90" s="156"/>
      <c r="CD90" s="156"/>
      <c r="CE90" s="156"/>
      <c r="CF90" s="156"/>
      <c r="CG90" s="156"/>
      <c r="CH90" s="157"/>
      <c r="CI90" s="6" t="b">
        <f t="shared" si="11"/>
        <v>0</v>
      </c>
      <c r="CJ90" s="29" t="str">
        <f t="shared" ca="1" si="12"/>
        <v/>
      </c>
      <c r="CK90" s="5">
        <f>IF(COUNTIF($B$13:B90,B90)+COUNTIF('記載様式（入所者・利用者）'!$CU$13:$CU$22,B90)=1,1,0)</f>
        <v>0</v>
      </c>
      <c r="CL90" s="1">
        <f>SUM($CK$13:CK90)+$CL$11</f>
        <v>0</v>
      </c>
    </row>
    <row r="91" spans="1:90" x14ac:dyDescent="0.2">
      <c r="A91" s="95" t="str">
        <f t="shared" si="13"/>
        <v/>
      </c>
      <c r="B91" s="276"/>
      <c r="C91" s="277"/>
      <c r="D91" s="276"/>
      <c r="E91" s="277"/>
      <c r="F91" s="299"/>
      <c r="G91" s="300"/>
      <c r="H91" s="301"/>
      <c r="I91" s="172"/>
      <c r="J91" s="172"/>
      <c r="K91" s="108"/>
      <c r="L91" s="117"/>
      <c r="M91" s="173"/>
      <c r="N91" s="107"/>
      <c r="O91" s="257"/>
      <c r="P91" s="258"/>
      <c r="Q91" s="258"/>
      <c r="R91" s="258"/>
      <c r="S91" s="258"/>
      <c r="T91" s="258"/>
      <c r="U91" s="258"/>
      <c r="V91" s="258"/>
      <c r="W91" s="258"/>
      <c r="X91" s="258"/>
      <c r="Y91" s="258"/>
      <c r="Z91" s="258"/>
      <c r="AA91" s="258"/>
      <c r="AB91" s="258"/>
      <c r="AC91" s="258"/>
      <c r="AD91" s="258"/>
      <c r="AE91" s="258"/>
      <c r="AF91" s="258"/>
      <c r="AG91" s="258"/>
      <c r="AH91" s="258"/>
      <c r="AI91" s="258"/>
      <c r="AJ91" s="258"/>
      <c r="AK91" s="258"/>
      <c r="AL91" s="258"/>
      <c r="AM91" s="258"/>
      <c r="AN91" s="258"/>
      <c r="AO91" s="258"/>
      <c r="AP91" s="258"/>
      <c r="AQ91" s="258"/>
      <c r="AR91" s="258"/>
      <c r="AS91" s="258"/>
      <c r="AT91" s="258"/>
      <c r="AU91" s="258"/>
      <c r="AV91" s="258"/>
      <c r="AW91" s="258"/>
      <c r="AX91" s="258"/>
      <c r="AY91" s="258"/>
      <c r="AZ91" s="258"/>
      <c r="BA91" s="258"/>
      <c r="BB91" s="258"/>
      <c r="BC91" s="258"/>
      <c r="BD91" s="258"/>
      <c r="BE91" s="258"/>
      <c r="BF91" s="258"/>
      <c r="BG91" s="258"/>
      <c r="BH91" s="258"/>
      <c r="BI91" s="258"/>
      <c r="BJ91" s="258"/>
      <c r="BK91" s="258"/>
      <c r="BL91" s="258"/>
      <c r="BM91" s="258"/>
      <c r="BN91" s="258"/>
      <c r="BO91" s="258"/>
      <c r="BP91" s="258"/>
      <c r="BQ91" s="258"/>
      <c r="BR91" s="258"/>
      <c r="BS91" s="258"/>
      <c r="BT91" s="258"/>
      <c r="BU91" s="258"/>
      <c r="BV91" s="259"/>
      <c r="BW91" s="155"/>
      <c r="BX91" s="156"/>
      <c r="BY91" s="156"/>
      <c r="BZ91" s="156"/>
      <c r="CA91" s="156"/>
      <c r="CB91" s="156"/>
      <c r="CC91" s="156"/>
      <c r="CD91" s="156"/>
      <c r="CE91" s="156"/>
      <c r="CF91" s="156"/>
      <c r="CG91" s="156"/>
      <c r="CH91" s="157"/>
      <c r="CI91" s="6" t="b">
        <f t="shared" si="11"/>
        <v>0</v>
      </c>
      <c r="CJ91" s="29" t="str">
        <f t="shared" ca="1" si="12"/>
        <v/>
      </c>
      <c r="CK91" s="5">
        <f>IF(COUNTIF($B$13:B91,B91)+COUNTIF('記載様式（入所者・利用者）'!$CU$13:$CU$22,B91)=1,1,0)</f>
        <v>0</v>
      </c>
      <c r="CL91" s="1">
        <f>SUM($CK$13:CK91)+$CL$11</f>
        <v>0</v>
      </c>
    </row>
    <row r="92" spans="1:90" x14ac:dyDescent="0.2">
      <c r="A92" s="95" t="str">
        <f t="shared" si="13"/>
        <v/>
      </c>
      <c r="B92" s="276"/>
      <c r="C92" s="277"/>
      <c r="D92" s="276"/>
      <c r="E92" s="277"/>
      <c r="F92" s="299"/>
      <c r="G92" s="300"/>
      <c r="H92" s="301"/>
      <c r="I92" s="172"/>
      <c r="J92" s="172"/>
      <c r="K92" s="108"/>
      <c r="L92" s="117"/>
      <c r="M92" s="173"/>
      <c r="N92" s="107"/>
      <c r="O92" s="257"/>
      <c r="P92" s="258"/>
      <c r="Q92" s="258"/>
      <c r="R92" s="258"/>
      <c r="S92" s="258"/>
      <c r="T92" s="258"/>
      <c r="U92" s="258"/>
      <c r="V92" s="258"/>
      <c r="W92" s="258"/>
      <c r="X92" s="258"/>
      <c r="Y92" s="258"/>
      <c r="Z92" s="258"/>
      <c r="AA92" s="258"/>
      <c r="AB92" s="258"/>
      <c r="AC92" s="258"/>
      <c r="AD92" s="258"/>
      <c r="AE92" s="258"/>
      <c r="AF92" s="258"/>
      <c r="AG92" s="258"/>
      <c r="AH92" s="258"/>
      <c r="AI92" s="258"/>
      <c r="AJ92" s="258"/>
      <c r="AK92" s="258"/>
      <c r="AL92" s="258"/>
      <c r="AM92" s="258"/>
      <c r="AN92" s="258"/>
      <c r="AO92" s="258"/>
      <c r="AP92" s="258"/>
      <c r="AQ92" s="258"/>
      <c r="AR92" s="258"/>
      <c r="AS92" s="258"/>
      <c r="AT92" s="258"/>
      <c r="AU92" s="258"/>
      <c r="AV92" s="258"/>
      <c r="AW92" s="258"/>
      <c r="AX92" s="258"/>
      <c r="AY92" s="258"/>
      <c r="AZ92" s="258"/>
      <c r="BA92" s="258"/>
      <c r="BB92" s="258"/>
      <c r="BC92" s="258"/>
      <c r="BD92" s="258"/>
      <c r="BE92" s="258"/>
      <c r="BF92" s="258"/>
      <c r="BG92" s="258"/>
      <c r="BH92" s="258"/>
      <c r="BI92" s="258"/>
      <c r="BJ92" s="258"/>
      <c r="BK92" s="258"/>
      <c r="BL92" s="258"/>
      <c r="BM92" s="258"/>
      <c r="BN92" s="258"/>
      <c r="BO92" s="258"/>
      <c r="BP92" s="258"/>
      <c r="BQ92" s="258"/>
      <c r="BR92" s="258"/>
      <c r="BS92" s="258"/>
      <c r="BT92" s="258"/>
      <c r="BU92" s="258"/>
      <c r="BV92" s="259"/>
      <c r="BW92" s="155"/>
      <c r="BX92" s="156"/>
      <c r="BY92" s="156"/>
      <c r="BZ92" s="156"/>
      <c r="CA92" s="156"/>
      <c r="CB92" s="156"/>
      <c r="CC92" s="156"/>
      <c r="CD92" s="156"/>
      <c r="CE92" s="156"/>
      <c r="CF92" s="156"/>
      <c r="CG92" s="156"/>
      <c r="CH92" s="157"/>
      <c r="CI92" s="6" t="b">
        <f t="shared" si="11"/>
        <v>0</v>
      </c>
      <c r="CJ92" s="29" t="str">
        <f t="shared" ca="1" si="12"/>
        <v/>
      </c>
      <c r="CK92" s="5">
        <f>IF(COUNTIF($B$13:B92,B92)+COUNTIF('記載様式（入所者・利用者）'!$CU$13:$CU$22,B92)=1,1,0)</f>
        <v>0</v>
      </c>
      <c r="CL92" s="1">
        <f>SUM($CK$13:CK92)+$CL$11</f>
        <v>0</v>
      </c>
    </row>
    <row r="93" spans="1:90" x14ac:dyDescent="0.2">
      <c r="A93" s="95" t="str">
        <f t="shared" si="13"/>
        <v/>
      </c>
      <c r="B93" s="276"/>
      <c r="C93" s="277"/>
      <c r="D93" s="276"/>
      <c r="E93" s="277"/>
      <c r="F93" s="299"/>
      <c r="G93" s="300"/>
      <c r="H93" s="301"/>
      <c r="I93" s="172"/>
      <c r="J93" s="172"/>
      <c r="K93" s="108"/>
      <c r="L93" s="117"/>
      <c r="M93" s="173"/>
      <c r="N93" s="107"/>
      <c r="O93" s="257"/>
      <c r="P93" s="258"/>
      <c r="Q93" s="258"/>
      <c r="R93" s="258"/>
      <c r="S93" s="258"/>
      <c r="T93" s="258"/>
      <c r="U93" s="258"/>
      <c r="V93" s="258"/>
      <c r="W93" s="258"/>
      <c r="X93" s="258"/>
      <c r="Y93" s="258"/>
      <c r="Z93" s="258"/>
      <c r="AA93" s="258"/>
      <c r="AB93" s="258"/>
      <c r="AC93" s="258"/>
      <c r="AD93" s="258"/>
      <c r="AE93" s="258"/>
      <c r="AF93" s="258"/>
      <c r="AG93" s="258"/>
      <c r="AH93" s="258"/>
      <c r="AI93" s="258"/>
      <c r="AJ93" s="258"/>
      <c r="AK93" s="258"/>
      <c r="AL93" s="258"/>
      <c r="AM93" s="258"/>
      <c r="AN93" s="258"/>
      <c r="AO93" s="258"/>
      <c r="AP93" s="258"/>
      <c r="AQ93" s="258"/>
      <c r="AR93" s="258"/>
      <c r="AS93" s="258"/>
      <c r="AT93" s="258"/>
      <c r="AU93" s="258"/>
      <c r="AV93" s="258"/>
      <c r="AW93" s="258"/>
      <c r="AX93" s="258"/>
      <c r="AY93" s="258"/>
      <c r="AZ93" s="258"/>
      <c r="BA93" s="258"/>
      <c r="BB93" s="258"/>
      <c r="BC93" s="258"/>
      <c r="BD93" s="258"/>
      <c r="BE93" s="258"/>
      <c r="BF93" s="258"/>
      <c r="BG93" s="258"/>
      <c r="BH93" s="258"/>
      <c r="BI93" s="258"/>
      <c r="BJ93" s="258"/>
      <c r="BK93" s="258"/>
      <c r="BL93" s="258"/>
      <c r="BM93" s="258"/>
      <c r="BN93" s="258"/>
      <c r="BO93" s="258"/>
      <c r="BP93" s="258"/>
      <c r="BQ93" s="258"/>
      <c r="BR93" s="258"/>
      <c r="BS93" s="258"/>
      <c r="BT93" s="258"/>
      <c r="BU93" s="258"/>
      <c r="BV93" s="259"/>
      <c r="BW93" s="155"/>
      <c r="BX93" s="156"/>
      <c r="BY93" s="156"/>
      <c r="BZ93" s="156"/>
      <c r="CA93" s="156"/>
      <c r="CB93" s="156"/>
      <c r="CC93" s="156"/>
      <c r="CD93" s="156"/>
      <c r="CE93" s="156"/>
      <c r="CF93" s="156"/>
      <c r="CG93" s="156"/>
      <c r="CH93" s="157"/>
      <c r="CI93" s="6" t="b">
        <f t="shared" si="11"/>
        <v>0</v>
      </c>
      <c r="CJ93" s="29" t="str">
        <f t="shared" ca="1" si="12"/>
        <v/>
      </c>
      <c r="CK93" s="5">
        <f>IF(COUNTIF($B$13:B93,B93)+COUNTIF('記載様式（入所者・利用者）'!$CU$13:$CU$22,B93)=1,1,0)</f>
        <v>0</v>
      </c>
      <c r="CL93" s="1">
        <f>SUM($CK$13:CK93)+$CL$11</f>
        <v>0</v>
      </c>
    </row>
    <row r="94" spans="1:90" x14ac:dyDescent="0.2">
      <c r="A94" s="95" t="str">
        <f t="shared" si="13"/>
        <v/>
      </c>
      <c r="B94" s="276"/>
      <c r="C94" s="277"/>
      <c r="D94" s="276"/>
      <c r="E94" s="277"/>
      <c r="F94" s="299"/>
      <c r="G94" s="300"/>
      <c r="H94" s="301"/>
      <c r="I94" s="172"/>
      <c r="J94" s="172"/>
      <c r="K94" s="108"/>
      <c r="L94" s="117"/>
      <c r="M94" s="173"/>
      <c r="N94" s="107"/>
      <c r="O94" s="257"/>
      <c r="P94" s="258"/>
      <c r="Q94" s="258"/>
      <c r="R94" s="258"/>
      <c r="S94" s="258"/>
      <c r="T94" s="258"/>
      <c r="U94" s="258"/>
      <c r="V94" s="258"/>
      <c r="W94" s="258"/>
      <c r="X94" s="258"/>
      <c r="Y94" s="258"/>
      <c r="Z94" s="258"/>
      <c r="AA94" s="258"/>
      <c r="AB94" s="258"/>
      <c r="AC94" s="258"/>
      <c r="AD94" s="258"/>
      <c r="AE94" s="258"/>
      <c r="AF94" s="258"/>
      <c r="AG94" s="258"/>
      <c r="AH94" s="258"/>
      <c r="AI94" s="258"/>
      <c r="AJ94" s="258"/>
      <c r="AK94" s="258"/>
      <c r="AL94" s="258"/>
      <c r="AM94" s="258"/>
      <c r="AN94" s="258"/>
      <c r="AO94" s="258"/>
      <c r="AP94" s="258"/>
      <c r="AQ94" s="258"/>
      <c r="AR94" s="258"/>
      <c r="AS94" s="258"/>
      <c r="AT94" s="258"/>
      <c r="AU94" s="258"/>
      <c r="AV94" s="258"/>
      <c r="AW94" s="258"/>
      <c r="AX94" s="258"/>
      <c r="AY94" s="258"/>
      <c r="AZ94" s="258"/>
      <c r="BA94" s="258"/>
      <c r="BB94" s="258"/>
      <c r="BC94" s="258"/>
      <c r="BD94" s="258"/>
      <c r="BE94" s="258"/>
      <c r="BF94" s="258"/>
      <c r="BG94" s="258"/>
      <c r="BH94" s="258"/>
      <c r="BI94" s="258"/>
      <c r="BJ94" s="258"/>
      <c r="BK94" s="258"/>
      <c r="BL94" s="258"/>
      <c r="BM94" s="258"/>
      <c r="BN94" s="258"/>
      <c r="BO94" s="258"/>
      <c r="BP94" s="258"/>
      <c r="BQ94" s="258"/>
      <c r="BR94" s="258"/>
      <c r="BS94" s="258"/>
      <c r="BT94" s="258"/>
      <c r="BU94" s="258"/>
      <c r="BV94" s="259"/>
      <c r="BW94" s="155"/>
      <c r="BX94" s="156"/>
      <c r="BY94" s="156"/>
      <c r="BZ94" s="156"/>
      <c r="CA94" s="156"/>
      <c r="CB94" s="156"/>
      <c r="CC94" s="156"/>
      <c r="CD94" s="156"/>
      <c r="CE94" s="156"/>
      <c r="CF94" s="156"/>
      <c r="CG94" s="156"/>
      <c r="CH94" s="157"/>
      <c r="CI94" s="6" t="b">
        <f t="shared" si="11"/>
        <v>0</v>
      </c>
      <c r="CJ94" s="29" t="str">
        <f t="shared" ca="1" si="12"/>
        <v/>
      </c>
      <c r="CK94" s="5">
        <f>IF(COUNTIF($B$13:B94,B94)+COUNTIF('記載様式（入所者・利用者）'!$CU$13:$CU$22,B94)=1,1,0)</f>
        <v>0</v>
      </c>
      <c r="CL94" s="1">
        <f>SUM($CK$13:CK94)+$CL$11</f>
        <v>0</v>
      </c>
    </row>
    <row r="95" spans="1:90" x14ac:dyDescent="0.2">
      <c r="A95" s="95" t="str">
        <f t="shared" si="13"/>
        <v/>
      </c>
      <c r="B95" s="276"/>
      <c r="C95" s="277"/>
      <c r="D95" s="276"/>
      <c r="E95" s="277"/>
      <c r="F95" s="299"/>
      <c r="G95" s="300"/>
      <c r="H95" s="301"/>
      <c r="I95" s="172"/>
      <c r="J95" s="172"/>
      <c r="K95" s="108"/>
      <c r="L95" s="117"/>
      <c r="M95" s="173"/>
      <c r="N95" s="107"/>
      <c r="O95" s="257"/>
      <c r="P95" s="258"/>
      <c r="Q95" s="258"/>
      <c r="R95" s="258"/>
      <c r="S95" s="258"/>
      <c r="T95" s="258"/>
      <c r="U95" s="258"/>
      <c r="V95" s="258"/>
      <c r="W95" s="258"/>
      <c r="X95" s="258"/>
      <c r="Y95" s="258"/>
      <c r="Z95" s="258"/>
      <c r="AA95" s="258"/>
      <c r="AB95" s="258"/>
      <c r="AC95" s="258"/>
      <c r="AD95" s="258"/>
      <c r="AE95" s="258"/>
      <c r="AF95" s="258"/>
      <c r="AG95" s="258"/>
      <c r="AH95" s="258"/>
      <c r="AI95" s="258"/>
      <c r="AJ95" s="258"/>
      <c r="AK95" s="258"/>
      <c r="AL95" s="258"/>
      <c r="AM95" s="258"/>
      <c r="AN95" s="258"/>
      <c r="AO95" s="258"/>
      <c r="AP95" s="258"/>
      <c r="AQ95" s="258"/>
      <c r="AR95" s="258"/>
      <c r="AS95" s="258"/>
      <c r="AT95" s="258"/>
      <c r="AU95" s="258"/>
      <c r="AV95" s="258"/>
      <c r="AW95" s="258"/>
      <c r="AX95" s="258"/>
      <c r="AY95" s="258"/>
      <c r="AZ95" s="258"/>
      <c r="BA95" s="258"/>
      <c r="BB95" s="258"/>
      <c r="BC95" s="258"/>
      <c r="BD95" s="258"/>
      <c r="BE95" s="258"/>
      <c r="BF95" s="258"/>
      <c r="BG95" s="258"/>
      <c r="BH95" s="258"/>
      <c r="BI95" s="258"/>
      <c r="BJ95" s="258"/>
      <c r="BK95" s="258"/>
      <c r="BL95" s="258"/>
      <c r="BM95" s="258"/>
      <c r="BN95" s="258"/>
      <c r="BO95" s="258"/>
      <c r="BP95" s="258"/>
      <c r="BQ95" s="258"/>
      <c r="BR95" s="258"/>
      <c r="BS95" s="258"/>
      <c r="BT95" s="258"/>
      <c r="BU95" s="258"/>
      <c r="BV95" s="259"/>
      <c r="BW95" s="155"/>
      <c r="BX95" s="156"/>
      <c r="BY95" s="156"/>
      <c r="BZ95" s="156"/>
      <c r="CA95" s="156"/>
      <c r="CB95" s="156"/>
      <c r="CC95" s="156"/>
      <c r="CD95" s="156"/>
      <c r="CE95" s="156"/>
      <c r="CF95" s="156"/>
      <c r="CG95" s="156"/>
      <c r="CH95" s="157"/>
      <c r="CI95" s="6" t="b">
        <f t="shared" si="11"/>
        <v>0</v>
      </c>
      <c r="CJ95" s="29" t="str">
        <f t="shared" ca="1" si="12"/>
        <v/>
      </c>
      <c r="CK95" s="5">
        <f>IF(COUNTIF($B$13:B95,B95)+COUNTIF('記載様式（入所者・利用者）'!$CU$13:$CU$22,B95)=1,1,0)</f>
        <v>0</v>
      </c>
      <c r="CL95" s="1">
        <f>SUM($CK$13:CK95)+$CL$11</f>
        <v>0</v>
      </c>
    </row>
    <row r="96" spans="1:90" x14ac:dyDescent="0.2">
      <c r="A96" s="95" t="str">
        <f t="shared" si="13"/>
        <v/>
      </c>
      <c r="B96" s="276"/>
      <c r="C96" s="277"/>
      <c r="D96" s="276"/>
      <c r="E96" s="277"/>
      <c r="F96" s="299"/>
      <c r="G96" s="300"/>
      <c r="H96" s="301"/>
      <c r="I96" s="172"/>
      <c r="J96" s="172"/>
      <c r="K96" s="108"/>
      <c r="L96" s="117"/>
      <c r="M96" s="173"/>
      <c r="N96" s="107"/>
      <c r="O96" s="257"/>
      <c r="P96" s="258"/>
      <c r="Q96" s="258"/>
      <c r="R96" s="258"/>
      <c r="S96" s="258"/>
      <c r="T96" s="258"/>
      <c r="U96" s="258"/>
      <c r="V96" s="258"/>
      <c r="W96" s="258"/>
      <c r="X96" s="258"/>
      <c r="Y96" s="258"/>
      <c r="Z96" s="258"/>
      <c r="AA96" s="258"/>
      <c r="AB96" s="258"/>
      <c r="AC96" s="258"/>
      <c r="AD96" s="258"/>
      <c r="AE96" s="258"/>
      <c r="AF96" s="258"/>
      <c r="AG96" s="258"/>
      <c r="AH96" s="258"/>
      <c r="AI96" s="258"/>
      <c r="AJ96" s="258"/>
      <c r="AK96" s="258"/>
      <c r="AL96" s="258"/>
      <c r="AM96" s="258"/>
      <c r="AN96" s="258"/>
      <c r="AO96" s="258"/>
      <c r="AP96" s="258"/>
      <c r="AQ96" s="258"/>
      <c r="AR96" s="258"/>
      <c r="AS96" s="258"/>
      <c r="AT96" s="258"/>
      <c r="AU96" s="258"/>
      <c r="AV96" s="258"/>
      <c r="AW96" s="258"/>
      <c r="AX96" s="258"/>
      <c r="AY96" s="258"/>
      <c r="AZ96" s="258"/>
      <c r="BA96" s="258"/>
      <c r="BB96" s="258"/>
      <c r="BC96" s="258"/>
      <c r="BD96" s="258"/>
      <c r="BE96" s="258"/>
      <c r="BF96" s="258"/>
      <c r="BG96" s="258"/>
      <c r="BH96" s="258"/>
      <c r="BI96" s="258"/>
      <c r="BJ96" s="258"/>
      <c r="BK96" s="258"/>
      <c r="BL96" s="258"/>
      <c r="BM96" s="258"/>
      <c r="BN96" s="258"/>
      <c r="BO96" s="258"/>
      <c r="BP96" s="258"/>
      <c r="BQ96" s="258"/>
      <c r="BR96" s="258"/>
      <c r="BS96" s="258"/>
      <c r="BT96" s="258"/>
      <c r="BU96" s="258"/>
      <c r="BV96" s="259"/>
      <c r="BW96" s="155"/>
      <c r="BX96" s="156"/>
      <c r="BY96" s="156"/>
      <c r="BZ96" s="156"/>
      <c r="CA96" s="156"/>
      <c r="CB96" s="156"/>
      <c r="CC96" s="156"/>
      <c r="CD96" s="156"/>
      <c r="CE96" s="156"/>
      <c r="CF96" s="156"/>
      <c r="CG96" s="156"/>
      <c r="CH96" s="157"/>
      <c r="CI96" s="6" t="b">
        <f t="shared" si="11"/>
        <v>0</v>
      </c>
      <c r="CJ96" s="29" t="str">
        <f t="shared" ca="1" si="12"/>
        <v/>
      </c>
      <c r="CK96" s="5">
        <f>IF(COUNTIF($B$13:B96,B96)+COUNTIF('記載様式（入所者・利用者）'!$CU$13:$CU$22,B96)=1,1,0)</f>
        <v>0</v>
      </c>
      <c r="CL96" s="1">
        <f>SUM($CK$13:CK96)+$CL$11</f>
        <v>0</v>
      </c>
    </row>
    <row r="97" spans="1:90" x14ac:dyDescent="0.2">
      <c r="A97" s="95" t="str">
        <f t="shared" si="13"/>
        <v/>
      </c>
      <c r="B97" s="276"/>
      <c r="C97" s="277"/>
      <c r="D97" s="276"/>
      <c r="E97" s="277"/>
      <c r="F97" s="299"/>
      <c r="G97" s="300"/>
      <c r="H97" s="301"/>
      <c r="I97" s="172"/>
      <c r="J97" s="172"/>
      <c r="K97" s="108"/>
      <c r="L97" s="117"/>
      <c r="M97" s="173"/>
      <c r="N97" s="107"/>
      <c r="O97" s="257"/>
      <c r="P97" s="258"/>
      <c r="Q97" s="258"/>
      <c r="R97" s="258"/>
      <c r="S97" s="258"/>
      <c r="T97" s="258"/>
      <c r="U97" s="258"/>
      <c r="V97" s="258"/>
      <c r="W97" s="258"/>
      <c r="X97" s="258"/>
      <c r="Y97" s="258"/>
      <c r="Z97" s="258"/>
      <c r="AA97" s="258"/>
      <c r="AB97" s="258"/>
      <c r="AC97" s="258"/>
      <c r="AD97" s="258"/>
      <c r="AE97" s="258"/>
      <c r="AF97" s="258"/>
      <c r="AG97" s="258"/>
      <c r="AH97" s="258"/>
      <c r="AI97" s="258"/>
      <c r="AJ97" s="258"/>
      <c r="AK97" s="258"/>
      <c r="AL97" s="258"/>
      <c r="AM97" s="258"/>
      <c r="AN97" s="258"/>
      <c r="AO97" s="258"/>
      <c r="AP97" s="258"/>
      <c r="AQ97" s="258"/>
      <c r="AR97" s="258"/>
      <c r="AS97" s="258"/>
      <c r="AT97" s="258"/>
      <c r="AU97" s="258"/>
      <c r="AV97" s="258"/>
      <c r="AW97" s="258"/>
      <c r="AX97" s="258"/>
      <c r="AY97" s="258"/>
      <c r="AZ97" s="258"/>
      <c r="BA97" s="258"/>
      <c r="BB97" s="258"/>
      <c r="BC97" s="258"/>
      <c r="BD97" s="258"/>
      <c r="BE97" s="258"/>
      <c r="BF97" s="258"/>
      <c r="BG97" s="258"/>
      <c r="BH97" s="258"/>
      <c r="BI97" s="258"/>
      <c r="BJ97" s="258"/>
      <c r="BK97" s="258"/>
      <c r="BL97" s="258"/>
      <c r="BM97" s="258"/>
      <c r="BN97" s="258"/>
      <c r="BO97" s="258"/>
      <c r="BP97" s="258"/>
      <c r="BQ97" s="258"/>
      <c r="BR97" s="258"/>
      <c r="BS97" s="258"/>
      <c r="BT97" s="258"/>
      <c r="BU97" s="258"/>
      <c r="BV97" s="259"/>
      <c r="BW97" s="155"/>
      <c r="BX97" s="156"/>
      <c r="BY97" s="156"/>
      <c r="BZ97" s="156"/>
      <c r="CA97" s="156"/>
      <c r="CB97" s="156"/>
      <c r="CC97" s="156"/>
      <c r="CD97" s="156"/>
      <c r="CE97" s="156"/>
      <c r="CF97" s="156"/>
      <c r="CG97" s="156"/>
      <c r="CH97" s="157"/>
      <c r="CI97" s="6" t="b">
        <f t="shared" si="11"/>
        <v>0</v>
      </c>
      <c r="CJ97" s="29" t="str">
        <f t="shared" ca="1" si="12"/>
        <v/>
      </c>
      <c r="CK97" s="5">
        <f>IF(COUNTIF($B$13:B97,B97)+COUNTIF('記載様式（入所者・利用者）'!$CU$13:$CU$22,B97)=1,1,0)</f>
        <v>0</v>
      </c>
      <c r="CL97" s="1">
        <f>SUM($CK$13:CK97)+$CL$11</f>
        <v>0</v>
      </c>
    </row>
    <row r="98" spans="1:90" x14ac:dyDescent="0.2">
      <c r="A98" s="95" t="str">
        <f t="shared" si="13"/>
        <v/>
      </c>
      <c r="B98" s="276"/>
      <c r="C98" s="277"/>
      <c r="D98" s="276"/>
      <c r="E98" s="277"/>
      <c r="F98" s="299"/>
      <c r="G98" s="300"/>
      <c r="H98" s="301"/>
      <c r="I98" s="172"/>
      <c r="J98" s="172"/>
      <c r="K98" s="108"/>
      <c r="L98" s="117"/>
      <c r="M98" s="173"/>
      <c r="N98" s="107"/>
      <c r="O98" s="257"/>
      <c r="P98" s="258"/>
      <c r="Q98" s="258"/>
      <c r="R98" s="258"/>
      <c r="S98" s="258"/>
      <c r="T98" s="258"/>
      <c r="U98" s="258"/>
      <c r="V98" s="258"/>
      <c r="W98" s="258"/>
      <c r="X98" s="258"/>
      <c r="Y98" s="258"/>
      <c r="Z98" s="258"/>
      <c r="AA98" s="258"/>
      <c r="AB98" s="258"/>
      <c r="AC98" s="258"/>
      <c r="AD98" s="258"/>
      <c r="AE98" s="258"/>
      <c r="AF98" s="258"/>
      <c r="AG98" s="258"/>
      <c r="AH98" s="258"/>
      <c r="AI98" s="258"/>
      <c r="AJ98" s="258"/>
      <c r="AK98" s="258"/>
      <c r="AL98" s="258"/>
      <c r="AM98" s="258"/>
      <c r="AN98" s="258"/>
      <c r="AO98" s="258"/>
      <c r="AP98" s="258"/>
      <c r="AQ98" s="258"/>
      <c r="AR98" s="258"/>
      <c r="AS98" s="258"/>
      <c r="AT98" s="258"/>
      <c r="AU98" s="258"/>
      <c r="AV98" s="258"/>
      <c r="AW98" s="258"/>
      <c r="AX98" s="258"/>
      <c r="AY98" s="258"/>
      <c r="AZ98" s="258"/>
      <c r="BA98" s="258"/>
      <c r="BB98" s="258"/>
      <c r="BC98" s="258"/>
      <c r="BD98" s="258"/>
      <c r="BE98" s="258"/>
      <c r="BF98" s="258"/>
      <c r="BG98" s="258"/>
      <c r="BH98" s="258"/>
      <c r="BI98" s="258"/>
      <c r="BJ98" s="258"/>
      <c r="BK98" s="258"/>
      <c r="BL98" s="258"/>
      <c r="BM98" s="258"/>
      <c r="BN98" s="258"/>
      <c r="BO98" s="258"/>
      <c r="BP98" s="258"/>
      <c r="BQ98" s="258"/>
      <c r="BR98" s="258"/>
      <c r="BS98" s="258"/>
      <c r="BT98" s="258"/>
      <c r="BU98" s="258"/>
      <c r="BV98" s="259"/>
      <c r="BW98" s="155"/>
      <c r="BX98" s="156"/>
      <c r="BY98" s="156"/>
      <c r="BZ98" s="156"/>
      <c r="CA98" s="156"/>
      <c r="CB98" s="156"/>
      <c r="CC98" s="156"/>
      <c r="CD98" s="156"/>
      <c r="CE98" s="156"/>
      <c r="CF98" s="156"/>
      <c r="CG98" s="156"/>
      <c r="CH98" s="157"/>
      <c r="CI98" s="6" t="b">
        <f t="shared" si="11"/>
        <v>0</v>
      </c>
      <c r="CJ98" s="29" t="str">
        <f t="shared" ca="1" si="12"/>
        <v/>
      </c>
      <c r="CK98" s="5">
        <f>IF(COUNTIF($B$13:B98,B98)+COUNTIF('記載様式（入所者・利用者）'!$CU$13:$CU$22,B98)=1,1,0)</f>
        <v>0</v>
      </c>
      <c r="CL98" s="1">
        <f>SUM($CK$13:CK98)+$CL$11</f>
        <v>0</v>
      </c>
    </row>
    <row r="99" spans="1:90" x14ac:dyDescent="0.2">
      <c r="A99" s="95" t="str">
        <f t="shared" si="13"/>
        <v/>
      </c>
      <c r="B99" s="276"/>
      <c r="C99" s="277"/>
      <c r="D99" s="276"/>
      <c r="E99" s="277"/>
      <c r="F99" s="299"/>
      <c r="G99" s="300"/>
      <c r="H99" s="301"/>
      <c r="I99" s="172"/>
      <c r="J99" s="172"/>
      <c r="K99" s="108"/>
      <c r="L99" s="117"/>
      <c r="M99" s="173"/>
      <c r="N99" s="107"/>
      <c r="O99" s="257"/>
      <c r="P99" s="258"/>
      <c r="Q99" s="258"/>
      <c r="R99" s="258"/>
      <c r="S99" s="258"/>
      <c r="T99" s="258"/>
      <c r="U99" s="258"/>
      <c r="V99" s="258"/>
      <c r="W99" s="258"/>
      <c r="X99" s="258"/>
      <c r="Y99" s="258"/>
      <c r="Z99" s="258"/>
      <c r="AA99" s="258"/>
      <c r="AB99" s="258"/>
      <c r="AC99" s="258"/>
      <c r="AD99" s="258"/>
      <c r="AE99" s="258"/>
      <c r="AF99" s="258"/>
      <c r="AG99" s="258"/>
      <c r="AH99" s="258"/>
      <c r="AI99" s="258"/>
      <c r="AJ99" s="258"/>
      <c r="AK99" s="258"/>
      <c r="AL99" s="258"/>
      <c r="AM99" s="258"/>
      <c r="AN99" s="258"/>
      <c r="AO99" s="258"/>
      <c r="AP99" s="258"/>
      <c r="AQ99" s="258"/>
      <c r="AR99" s="258"/>
      <c r="AS99" s="258"/>
      <c r="AT99" s="258"/>
      <c r="AU99" s="258"/>
      <c r="AV99" s="258"/>
      <c r="AW99" s="258"/>
      <c r="AX99" s="258"/>
      <c r="AY99" s="258"/>
      <c r="AZ99" s="258"/>
      <c r="BA99" s="258"/>
      <c r="BB99" s="258"/>
      <c r="BC99" s="258"/>
      <c r="BD99" s="258"/>
      <c r="BE99" s="258"/>
      <c r="BF99" s="258"/>
      <c r="BG99" s="258"/>
      <c r="BH99" s="258"/>
      <c r="BI99" s="258"/>
      <c r="BJ99" s="258"/>
      <c r="BK99" s="258"/>
      <c r="BL99" s="258"/>
      <c r="BM99" s="258"/>
      <c r="BN99" s="258"/>
      <c r="BO99" s="258"/>
      <c r="BP99" s="258"/>
      <c r="BQ99" s="258"/>
      <c r="BR99" s="258"/>
      <c r="BS99" s="258"/>
      <c r="BT99" s="258"/>
      <c r="BU99" s="258"/>
      <c r="BV99" s="259"/>
      <c r="BW99" s="155"/>
      <c r="BX99" s="156"/>
      <c r="BY99" s="156"/>
      <c r="BZ99" s="156"/>
      <c r="CA99" s="156"/>
      <c r="CB99" s="156"/>
      <c r="CC99" s="156"/>
      <c r="CD99" s="156"/>
      <c r="CE99" s="156"/>
      <c r="CF99" s="156"/>
      <c r="CG99" s="156"/>
      <c r="CH99" s="157"/>
      <c r="CI99" s="6" t="b">
        <f t="shared" si="11"/>
        <v>0</v>
      </c>
      <c r="CJ99" s="29" t="str">
        <f t="shared" ca="1" si="12"/>
        <v/>
      </c>
      <c r="CK99" s="5">
        <f>IF(COUNTIF($B$13:B99,B99)+COUNTIF('記載様式（入所者・利用者）'!$CU$13:$CU$22,B99)=1,1,0)</f>
        <v>0</v>
      </c>
      <c r="CL99" s="1">
        <f>SUM($CK$13:CK99)+$CL$11</f>
        <v>0</v>
      </c>
    </row>
    <row r="100" spans="1:90" x14ac:dyDescent="0.2">
      <c r="A100" s="95" t="str">
        <f t="shared" si="13"/>
        <v/>
      </c>
      <c r="B100" s="276"/>
      <c r="C100" s="277"/>
      <c r="D100" s="276"/>
      <c r="E100" s="277"/>
      <c r="F100" s="299"/>
      <c r="G100" s="300"/>
      <c r="H100" s="301"/>
      <c r="I100" s="172"/>
      <c r="J100" s="172"/>
      <c r="K100" s="108"/>
      <c r="L100" s="117"/>
      <c r="M100" s="173"/>
      <c r="N100" s="107"/>
      <c r="O100" s="257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258"/>
      <c r="AF100" s="258"/>
      <c r="AG100" s="258"/>
      <c r="AH100" s="258"/>
      <c r="AI100" s="258"/>
      <c r="AJ100" s="258"/>
      <c r="AK100" s="258"/>
      <c r="AL100" s="258"/>
      <c r="AM100" s="258"/>
      <c r="AN100" s="258"/>
      <c r="AO100" s="258"/>
      <c r="AP100" s="258"/>
      <c r="AQ100" s="258"/>
      <c r="AR100" s="258"/>
      <c r="AS100" s="258"/>
      <c r="AT100" s="258"/>
      <c r="AU100" s="258"/>
      <c r="AV100" s="258"/>
      <c r="AW100" s="258"/>
      <c r="AX100" s="258"/>
      <c r="AY100" s="258"/>
      <c r="AZ100" s="258"/>
      <c r="BA100" s="258"/>
      <c r="BB100" s="258"/>
      <c r="BC100" s="258"/>
      <c r="BD100" s="258"/>
      <c r="BE100" s="258"/>
      <c r="BF100" s="258"/>
      <c r="BG100" s="258"/>
      <c r="BH100" s="258"/>
      <c r="BI100" s="258"/>
      <c r="BJ100" s="258"/>
      <c r="BK100" s="258"/>
      <c r="BL100" s="258"/>
      <c r="BM100" s="258"/>
      <c r="BN100" s="258"/>
      <c r="BO100" s="258"/>
      <c r="BP100" s="258"/>
      <c r="BQ100" s="258"/>
      <c r="BR100" s="258"/>
      <c r="BS100" s="258"/>
      <c r="BT100" s="258"/>
      <c r="BU100" s="258"/>
      <c r="BV100" s="259"/>
      <c r="BW100" s="155"/>
      <c r="BX100" s="156"/>
      <c r="BY100" s="156"/>
      <c r="BZ100" s="156"/>
      <c r="CA100" s="156"/>
      <c r="CB100" s="156"/>
      <c r="CC100" s="156"/>
      <c r="CD100" s="156"/>
      <c r="CE100" s="156"/>
      <c r="CF100" s="156"/>
      <c r="CG100" s="156"/>
      <c r="CH100" s="157"/>
      <c r="CI100" s="6" t="b">
        <f t="shared" si="11"/>
        <v>0</v>
      </c>
      <c r="CJ100" s="29" t="str">
        <f t="shared" ca="1" si="12"/>
        <v/>
      </c>
      <c r="CK100" s="5">
        <f>IF(COUNTIF($B$13:B100,B100)+COUNTIF('記載様式（入所者・利用者）'!$CU$13:$CU$22,B100)=1,1,0)</f>
        <v>0</v>
      </c>
      <c r="CL100" s="1">
        <f>SUM($CK$13:CK100)+$CL$11</f>
        <v>0</v>
      </c>
    </row>
    <row r="101" spans="1:90" x14ac:dyDescent="0.2">
      <c r="A101" s="95" t="str">
        <f t="shared" si="13"/>
        <v/>
      </c>
      <c r="B101" s="276"/>
      <c r="C101" s="277"/>
      <c r="D101" s="276"/>
      <c r="E101" s="277"/>
      <c r="F101" s="299"/>
      <c r="G101" s="300"/>
      <c r="H101" s="301"/>
      <c r="I101" s="172"/>
      <c r="J101" s="172"/>
      <c r="K101" s="108"/>
      <c r="L101" s="117"/>
      <c r="M101" s="173"/>
      <c r="N101" s="107"/>
      <c r="O101" s="257"/>
      <c r="P101" s="258"/>
      <c r="Q101" s="258"/>
      <c r="R101" s="258"/>
      <c r="S101" s="258"/>
      <c r="T101" s="258"/>
      <c r="U101" s="258"/>
      <c r="V101" s="258"/>
      <c r="W101" s="258"/>
      <c r="X101" s="258"/>
      <c r="Y101" s="258"/>
      <c r="Z101" s="258"/>
      <c r="AA101" s="258"/>
      <c r="AB101" s="258"/>
      <c r="AC101" s="258"/>
      <c r="AD101" s="258"/>
      <c r="AE101" s="258"/>
      <c r="AF101" s="258"/>
      <c r="AG101" s="258"/>
      <c r="AH101" s="258"/>
      <c r="AI101" s="258"/>
      <c r="AJ101" s="258"/>
      <c r="AK101" s="258"/>
      <c r="AL101" s="258"/>
      <c r="AM101" s="258"/>
      <c r="AN101" s="258"/>
      <c r="AO101" s="258"/>
      <c r="AP101" s="258"/>
      <c r="AQ101" s="258"/>
      <c r="AR101" s="258"/>
      <c r="AS101" s="258"/>
      <c r="AT101" s="258"/>
      <c r="AU101" s="258"/>
      <c r="AV101" s="258"/>
      <c r="AW101" s="258"/>
      <c r="AX101" s="258"/>
      <c r="AY101" s="258"/>
      <c r="AZ101" s="258"/>
      <c r="BA101" s="258"/>
      <c r="BB101" s="258"/>
      <c r="BC101" s="258"/>
      <c r="BD101" s="258"/>
      <c r="BE101" s="258"/>
      <c r="BF101" s="258"/>
      <c r="BG101" s="258"/>
      <c r="BH101" s="258"/>
      <c r="BI101" s="258"/>
      <c r="BJ101" s="258"/>
      <c r="BK101" s="258"/>
      <c r="BL101" s="258"/>
      <c r="BM101" s="258"/>
      <c r="BN101" s="258"/>
      <c r="BO101" s="258"/>
      <c r="BP101" s="258"/>
      <c r="BQ101" s="258"/>
      <c r="BR101" s="258"/>
      <c r="BS101" s="258"/>
      <c r="BT101" s="258"/>
      <c r="BU101" s="258"/>
      <c r="BV101" s="259"/>
      <c r="BW101" s="155"/>
      <c r="BX101" s="156"/>
      <c r="BY101" s="156"/>
      <c r="BZ101" s="156"/>
      <c r="CA101" s="156"/>
      <c r="CB101" s="156"/>
      <c r="CC101" s="156"/>
      <c r="CD101" s="156"/>
      <c r="CE101" s="156"/>
      <c r="CF101" s="156"/>
      <c r="CG101" s="156"/>
      <c r="CH101" s="157"/>
      <c r="CI101" s="6" t="b">
        <f t="shared" si="11"/>
        <v>0</v>
      </c>
      <c r="CJ101" s="29" t="str">
        <f t="shared" ca="1" si="12"/>
        <v/>
      </c>
      <c r="CK101" s="5">
        <f>IF(COUNTIF($B$13:B101,B101)+COUNTIF('記載様式（入所者・利用者）'!$CU$13:$CU$22,B101)=1,1,0)</f>
        <v>0</v>
      </c>
      <c r="CL101" s="1">
        <f>SUM($CK$13:CK101)+$CL$11</f>
        <v>0</v>
      </c>
    </row>
    <row r="102" spans="1:90" x14ac:dyDescent="0.2">
      <c r="A102" s="95" t="str">
        <f t="shared" si="13"/>
        <v/>
      </c>
      <c r="B102" s="276"/>
      <c r="C102" s="277"/>
      <c r="D102" s="276"/>
      <c r="E102" s="277"/>
      <c r="F102" s="299"/>
      <c r="G102" s="300"/>
      <c r="H102" s="301"/>
      <c r="I102" s="172"/>
      <c r="J102" s="172"/>
      <c r="K102" s="108"/>
      <c r="L102" s="117"/>
      <c r="M102" s="173"/>
      <c r="N102" s="107"/>
      <c r="O102" s="257"/>
      <c r="P102" s="258"/>
      <c r="Q102" s="258"/>
      <c r="R102" s="258"/>
      <c r="S102" s="258"/>
      <c r="T102" s="258"/>
      <c r="U102" s="258"/>
      <c r="V102" s="258"/>
      <c r="W102" s="258"/>
      <c r="X102" s="258"/>
      <c r="Y102" s="258"/>
      <c r="Z102" s="258"/>
      <c r="AA102" s="258"/>
      <c r="AB102" s="258"/>
      <c r="AC102" s="258"/>
      <c r="AD102" s="258"/>
      <c r="AE102" s="258"/>
      <c r="AF102" s="258"/>
      <c r="AG102" s="258"/>
      <c r="AH102" s="258"/>
      <c r="AI102" s="258"/>
      <c r="AJ102" s="258"/>
      <c r="AK102" s="258"/>
      <c r="AL102" s="258"/>
      <c r="AM102" s="258"/>
      <c r="AN102" s="258"/>
      <c r="AO102" s="258"/>
      <c r="AP102" s="258"/>
      <c r="AQ102" s="258"/>
      <c r="AR102" s="258"/>
      <c r="AS102" s="258"/>
      <c r="AT102" s="258"/>
      <c r="AU102" s="258"/>
      <c r="AV102" s="258"/>
      <c r="AW102" s="258"/>
      <c r="AX102" s="258"/>
      <c r="AY102" s="258"/>
      <c r="AZ102" s="258"/>
      <c r="BA102" s="258"/>
      <c r="BB102" s="258"/>
      <c r="BC102" s="258"/>
      <c r="BD102" s="258"/>
      <c r="BE102" s="258"/>
      <c r="BF102" s="258"/>
      <c r="BG102" s="258"/>
      <c r="BH102" s="258"/>
      <c r="BI102" s="258"/>
      <c r="BJ102" s="258"/>
      <c r="BK102" s="258"/>
      <c r="BL102" s="258"/>
      <c r="BM102" s="258"/>
      <c r="BN102" s="258"/>
      <c r="BO102" s="258"/>
      <c r="BP102" s="258"/>
      <c r="BQ102" s="258"/>
      <c r="BR102" s="258"/>
      <c r="BS102" s="258"/>
      <c r="BT102" s="258"/>
      <c r="BU102" s="258"/>
      <c r="BV102" s="259"/>
      <c r="BW102" s="155"/>
      <c r="BX102" s="156"/>
      <c r="BY102" s="156"/>
      <c r="BZ102" s="156"/>
      <c r="CA102" s="156"/>
      <c r="CB102" s="156"/>
      <c r="CC102" s="156"/>
      <c r="CD102" s="156"/>
      <c r="CE102" s="156"/>
      <c r="CF102" s="156"/>
      <c r="CG102" s="156"/>
      <c r="CH102" s="157"/>
      <c r="CI102" s="6" t="b">
        <f t="shared" si="11"/>
        <v>0</v>
      </c>
      <c r="CJ102" s="29" t="str">
        <f t="shared" ca="1" si="12"/>
        <v/>
      </c>
      <c r="CK102" s="5">
        <f>IF(COUNTIF($B$13:B102,B102)+COUNTIF('記載様式（入所者・利用者）'!$CU$13:$CU$22,B102)=1,1,0)</f>
        <v>0</v>
      </c>
      <c r="CL102" s="1">
        <f>SUM($CK$13:CK102)+$CL$11</f>
        <v>0</v>
      </c>
    </row>
    <row r="103" spans="1:90" x14ac:dyDescent="0.2">
      <c r="A103" s="95" t="str">
        <f t="shared" si="13"/>
        <v/>
      </c>
      <c r="B103" s="276"/>
      <c r="C103" s="277"/>
      <c r="D103" s="276"/>
      <c r="E103" s="277"/>
      <c r="F103" s="299"/>
      <c r="G103" s="300"/>
      <c r="H103" s="301"/>
      <c r="I103" s="172"/>
      <c r="J103" s="172"/>
      <c r="K103" s="108"/>
      <c r="L103" s="117"/>
      <c r="M103" s="173"/>
      <c r="N103" s="107"/>
      <c r="O103" s="257"/>
      <c r="P103" s="258"/>
      <c r="Q103" s="258"/>
      <c r="R103" s="258"/>
      <c r="S103" s="258"/>
      <c r="T103" s="258"/>
      <c r="U103" s="258"/>
      <c r="V103" s="258"/>
      <c r="W103" s="258"/>
      <c r="X103" s="258"/>
      <c r="Y103" s="258"/>
      <c r="Z103" s="258"/>
      <c r="AA103" s="258"/>
      <c r="AB103" s="258"/>
      <c r="AC103" s="258"/>
      <c r="AD103" s="258"/>
      <c r="AE103" s="258"/>
      <c r="AF103" s="258"/>
      <c r="AG103" s="258"/>
      <c r="AH103" s="258"/>
      <c r="AI103" s="258"/>
      <c r="AJ103" s="258"/>
      <c r="AK103" s="258"/>
      <c r="AL103" s="258"/>
      <c r="AM103" s="258"/>
      <c r="AN103" s="258"/>
      <c r="AO103" s="258"/>
      <c r="AP103" s="258"/>
      <c r="AQ103" s="258"/>
      <c r="AR103" s="258"/>
      <c r="AS103" s="258"/>
      <c r="AT103" s="258"/>
      <c r="AU103" s="258"/>
      <c r="AV103" s="258"/>
      <c r="AW103" s="258"/>
      <c r="AX103" s="258"/>
      <c r="AY103" s="258"/>
      <c r="AZ103" s="258"/>
      <c r="BA103" s="258"/>
      <c r="BB103" s="258"/>
      <c r="BC103" s="258"/>
      <c r="BD103" s="258"/>
      <c r="BE103" s="258"/>
      <c r="BF103" s="258"/>
      <c r="BG103" s="258"/>
      <c r="BH103" s="258"/>
      <c r="BI103" s="258"/>
      <c r="BJ103" s="258"/>
      <c r="BK103" s="258"/>
      <c r="BL103" s="258"/>
      <c r="BM103" s="258"/>
      <c r="BN103" s="258"/>
      <c r="BO103" s="258"/>
      <c r="BP103" s="258"/>
      <c r="BQ103" s="258"/>
      <c r="BR103" s="258"/>
      <c r="BS103" s="258"/>
      <c r="BT103" s="258"/>
      <c r="BU103" s="258"/>
      <c r="BV103" s="259"/>
      <c r="BW103" s="155"/>
      <c r="BX103" s="156"/>
      <c r="BY103" s="156"/>
      <c r="BZ103" s="156"/>
      <c r="CA103" s="156"/>
      <c r="CB103" s="156"/>
      <c r="CC103" s="156"/>
      <c r="CD103" s="156"/>
      <c r="CE103" s="156"/>
      <c r="CF103" s="156"/>
      <c r="CG103" s="156"/>
      <c r="CH103" s="157"/>
      <c r="CI103" s="6" t="b">
        <f t="shared" si="11"/>
        <v>0</v>
      </c>
      <c r="CJ103" s="29" t="str">
        <f t="shared" ca="1" si="12"/>
        <v/>
      </c>
      <c r="CK103" s="5">
        <f>IF(COUNTIF($B$13:B103,B103)+COUNTIF('記載様式（入所者・利用者）'!$CU$13:$CU$22,B103)=1,1,0)</f>
        <v>0</v>
      </c>
      <c r="CL103" s="1">
        <f>SUM($CK$13:CK103)+$CL$11</f>
        <v>0</v>
      </c>
    </row>
    <row r="104" spans="1:90" x14ac:dyDescent="0.2">
      <c r="A104" s="95" t="str">
        <f t="shared" si="13"/>
        <v/>
      </c>
      <c r="B104" s="276"/>
      <c r="C104" s="277"/>
      <c r="D104" s="276"/>
      <c r="E104" s="277"/>
      <c r="F104" s="299"/>
      <c r="G104" s="300"/>
      <c r="H104" s="301"/>
      <c r="I104" s="172"/>
      <c r="J104" s="172"/>
      <c r="K104" s="108"/>
      <c r="L104" s="117"/>
      <c r="M104" s="173"/>
      <c r="N104" s="107"/>
      <c r="O104" s="257"/>
      <c r="P104" s="258"/>
      <c r="Q104" s="258"/>
      <c r="R104" s="258"/>
      <c r="S104" s="258"/>
      <c r="T104" s="258"/>
      <c r="U104" s="258"/>
      <c r="V104" s="258"/>
      <c r="W104" s="258"/>
      <c r="X104" s="258"/>
      <c r="Y104" s="258"/>
      <c r="Z104" s="258"/>
      <c r="AA104" s="258"/>
      <c r="AB104" s="258"/>
      <c r="AC104" s="258"/>
      <c r="AD104" s="258"/>
      <c r="AE104" s="258"/>
      <c r="AF104" s="258"/>
      <c r="AG104" s="258"/>
      <c r="AH104" s="258"/>
      <c r="AI104" s="258"/>
      <c r="AJ104" s="258"/>
      <c r="AK104" s="258"/>
      <c r="AL104" s="258"/>
      <c r="AM104" s="258"/>
      <c r="AN104" s="258"/>
      <c r="AO104" s="258"/>
      <c r="AP104" s="258"/>
      <c r="AQ104" s="258"/>
      <c r="AR104" s="258"/>
      <c r="AS104" s="258"/>
      <c r="AT104" s="258"/>
      <c r="AU104" s="258"/>
      <c r="AV104" s="258"/>
      <c r="AW104" s="258"/>
      <c r="AX104" s="258"/>
      <c r="AY104" s="258"/>
      <c r="AZ104" s="258"/>
      <c r="BA104" s="258"/>
      <c r="BB104" s="258"/>
      <c r="BC104" s="258"/>
      <c r="BD104" s="258"/>
      <c r="BE104" s="258"/>
      <c r="BF104" s="258"/>
      <c r="BG104" s="258"/>
      <c r="BH104" s="258"/>
      <c r="BI104" s="258"/>
      <c r="BJ104" s="258"/>
      <c r="BK104" s="258"/>
      <c r="BL104" s="258"/>
      <c r="BM104" s="258"/>
      <c r="BN104" s="258"/>
      <c r="BO104" s="258"/>
      <c r="BP104" s="258"/>
      <c r="BQ104" s="258"/>
      <c r="BR104" s="258"/>
      <c r="BS104" s="258"/>
      <c r="BT104" s="258"/>
      <c r="BU104" s="258"/>
      <c r="BV104" s="259"/>
      <c r="BW104" s="155"/>
      <c r="BX104" s="156"/>
      <c r="BY104" s="156"/>
      <c r="BZ104" s="156"/>
      <c r="CA104" s="156"/>
      <c r="CB104" s="156"/>
      <c r="CC104" s="156"/>
      <c r="CD104" s="156"/>
      <c r="CE104" s="156"/>
      <c r="CF104" s="156"/>
      <c r="CG104" s="156"/>
      <c r="CH104" s="157"/>
      <c r="CI104" s="6" t="b">
        <f t="shared" si="11"/>
        <v>0</v>
      </c>
      <c r="CJ104" s="29" t="str">
        <f t="shared" ca="1" si="12"/>
        <v/>
      </c>
      <c r="CK104" s="5">
        <f>IF(COUNTIF($B$13:B104,B104)+COUNTIF('記載様式（入所者・利用者）'!$CU$13:$CU$22,B104)=1,1,0)</f>
        <v>0</v>
      </c>
      <c r="CL104" s="1">
        <f>SUM($CK$13:CK104)+$CL$11</f>
        <v>0</v>
      </c>
    </row>
    <row r="105" spans="1:90" x14ac:dyDescent="0.2">
      <c r="A105" s="95" t="str">
        <f t="shared" si="13"/>
        <v/>
      </c>
      <c r="B105" s="276"/>
      <c r="C105" s="277"/>
      <c r="D105" s="276"/>
      <c r="E105" s="277"/>
      <c r="F105" s="299"/>
      <c r="G105" s="300"/>
      <c r="H105" s="301"/>
      <c r="I105" s="172"/>
      <c r="J105" s="172"/>
      <c r="K105" s="108"/>
      <c r="L105" s="117"/>
      <c r="M105" s="173"/>
      <c r="N105" s="107"/>
      <c r="O105" s="257"/>
      <c r="P105" s="258"/>
      <c r="Q105" s="258"/>
      <c r="R105" s="258"/>
      <c r="S105" s="258"/>
      <c r="T105" s="258"/>
      <c r="U105" s="258"/>
      <c r="V105" s="258"/>
      <c r="W105" s="258"/>
      <c r="X105" s="258"/>
      <c r="Y105" s="258"/>
      <c r="Z105" s="258"/>
      <c r="AA105" s="258"/>
      <c r="AB105" s="258"/>
      <c r="AC105" s="258"/>
      <c r="AD105" s="258"/>
      <c r="AE105" s="258"/>
      <c r="AF105" s="258"/>
      <c r="AG105" s="258"/>
      <c r="AH105" s="258"/>
      <c r="AI105" s="258"/>
      <c r="AJ105" s="258"/>
      <c r="AK105" s="258"/>
      <c r="AL105" s="258"/>
      <c r="AM105" s="258"/>
      <c r="AN105" s="258"/>
      <c r="AO105" s="258"/>
      <c r="AP105" s="258"/>
      <c r="AQ105" s="258"/>
      <c r="AR105" s="258"/>
      <c r="AS105" s="258"/>
      <c r="AT105" s="258"/>
      <c r="AU105" s="258"/>
      <c r="AV105" s="258"/>
      <c r="AW105" s="258"/>
      <c r="AX105" s="258"/>
      <c r="AY105" s="258"/>
      <c r="AZ105" s="258"/>
      <c r="BA105" s="258"/>
      <c r="BB105" s="258"/>
      <c r="BC105" s="258"/>
      <c r="BD105" s="258"/>
      <c r="BE105" s="258"/>
      <c r="BF105" s="258"/>
      <c r="BG105" s="258"/>
      <c r="BH105" s="258"/>
      <c r="BI105" s="258"/>
      <c r="BJ105" s="258"/>
      <c r="BK105" s="258"/>
      <c r="BL105" s="258"/>
      <c r="BM105" s="258"/>
      <c r="BN105" s="258"/>
      <c r="BO105" s="258"/>
      <c r="BP105" s="258"/>
      <c r="BQ105" s="258"/>
      <c r="BR105" s="258"/>
      <c r="BS105" s="258"/>
      <c r="BT105" s="258"/>
      <c r="BU105" s="258"/>
      <c r="BV105" s="259"/>
      <c r="BW105" s="155"/>
      <c r="BX105" s="156"/>
      <c r="BY105" s="156"/>
      <c r="BZ105" s="156"/>
      <c r="CA105" s="156"/>
      <c r="CB105" s="156"/>
      <c r="CC105" s="156"/>
      <c r="CD105" s="156"/>
      <c r="CE105" s="156"/>
      <c r="CF105" s="156"/>
      <c r="CG105" s="156"/>
      <c r="CH105" s="157"/>
      <c r="CI105" s="6" t="b">
        <f t="shared" si="11"/>
        <v>0</v>
      </c>
      <c r="CJ105" s="29" t="str">
        <f t="shared" ca="1" si="12"/>
        <v/>
      </c>
      <c r="CK105" s="5">
        <f>IF(COUNTIF($B$13:B105,B105)+COUNTIF('記載様式（入所者・利用者）'!$CU$13:$CU$22,B105)=1,1,0)</f>
        <v>0</v>
      </c>
      <c r="CL105" s="1">
        <f>SUM($CK$13:CK105)+$CL$11</f>
        <v>0</v>
      </c>
    </row>
    <row r="106" spans="1:90" x14ac:dyDescent="0.2">
      <c r="A106" s="95" t="str">
        <f t="shared" si="13"/>
        <v/>
      </c>
      <c r="B106" s="276"/>
      <c r="C106" s="277"/>
      <c r="D106" s="276"/>
      <c r="E106" s="277"/>
      <c r="F106" s="299"/>
      <c r="G106" s="300"/>
      <c r="H106" s="301"/>
      <c r="I106" s="172"/>
      <c r="J106" s="172"/>
      <c r="K106" s="108"/>
      <c r="L106" s="117"/>
      <c r="M106" s="173"/>
      <c r="N106" s="107"/>
      <c r="O106" s="257"/>
      <c r="P106" s="258"/>
      <c r="Q106" s="258"/>
      <c r="R106" s="258"/>
      <c r="S106" s="258"/>
      <c r="T106" s="258"/>
      <c r="U106" s="258"/>
      <c r="V106" s="258"/>
      <c r="W106" s="258"/>
      <c r="X106" s="258"/>
      <c r="Y106" s="258"/>
      <c r="Z106" s="258"/>
      <c r="AA106" s="258"/>
      <c r="AB106" s="258"/>
      <c r="AC106" s="258"/>
      <c r="AD106" s="258"/>
      <c r="AE106" s="258"/>
      <c r="AF106" s="258"/>
      <c r="AG106" s="258"/>
      <c r="AH106" s="258"/>
      <c r="AI106" s="258"/>
      <c r="AJ106" s="258"/>
      <c r="AK106" s="258"/>
      <c r="AL106" s="258"/>
      <c r="AM106" s="258"/>
      <c r="AN106" s="258"/>
      <c r="AO106" s="258"/>
      <c r="AP106" s="258"/>
      <c r="AQ106" s="258"/>
      <c r="AR106" s="258"/>
      <c r="AS106" s="258"/>
      <c r="AT106" s="258"/>
      <c r="AU106" s="258"/>
      <c r="AV106" s="258"/>
      <c r="AW106" s="258"/>
      <c r="AX106" s="258"/>
      <c r="AY106" s="258"/>
      <c r="AZ106" s="258"/>
      <c r="BA106" s="258"/>
      <c r="BB106" s="258"/>
      <c r="BC106" s="258"/>
      <c r="BD106" s="258"/>
      <c r="BE106" s="258"/>
      <c r="BF106" s="258"/>
      <c r="BG106" s="258"/>
      <c r="BH106" s="258"/>
      <c r="BI106" s="258"/>
      <c r="BJ106" s="258"/>
      <c r="BK106" s="258"/>
      <c r="BL106" s="258"/>
      <c r="BM106" s="258"/>
      <c r="BN106" s="258"/>
      <c r="BO106" s="258"/>
      <c r="BP106" s="258"/>
      <c r="BQ106" s="258"/>
      <c r="BR106" s="258"/>
      <c r="BS106" s="258"/>
      <c r="BT106" s="258"/>
      <c r="BU106" s="258"/>
      <c r="BV106" s="259"/>
      <c r="BW106" s="155"/>
      <c r="BX106" s="156"/>
      <c r="BY106" s="156"/>
      <c r="BZ106" s="156"/>
      <c r="CA106" s="156"/>
      <c r="CB106" s="156"/>
      <c r="CC106" s="156"/>
      <c r="CD106" s="156"/>
      <c r="CE106" s="156"/>
      <c r="CF106" s="156"/>
      <c r="CG106" s="156"/>
      <c r="CH106" s="157"/>
      <c r="CI106" s="6" t="b">
        <f t="shared" si="11"/>
        <v>0</v>
      </c>
      <c r="CJ106" s="29" t="str">
        <f t="shared" ca="1" si="12"/>
        <v/>
      </c>
      <c r="CK106" s="5">
        <f>IF(COUNTIF($B$13:B106,B106)+COUNTIF('記載様式（入所者・利用者）'!$CU$13:$CU$22,B106)=1,1,0)</f>
        <v>0</v>
      </c>
      <c r="CL106" s="1">
        <f>SUM($CK$13:CK106)+$CL$11</f>
        <v>0</v>
      </c>
    </row>
    <row r="107" spans="1:90" x14ac:dyDescent="0.2">
      <c r="A107" s="95" t="str">
        <f t="shared" si="13"/>
        <v/>
      </c>
      <c r="B107" s="276"/>
      <c r="C107" s="277"/>
      <c r="D107" s="276"/>
      <c r="E107" s="277"/>
      <c r="F107" s="299"/>
      <c r="G107" s="300"/>
      <c r="H107" s="301"/>
      <c r="I107" s="172"/>
      <c r="J107" s="172"/>
      <c r="K107" s="108"/>
      <c r="L107" s="117"/>
      <c r="M107" s="173"/>
      <c r="N107" s="107"/>
      <c r="O107" s="257"/>
      <c r="P107" s="258"/>
      <c r="Q107" s="258"/>
      <c r="R107" s="258"/>
      <c r="S107" s="258"/>
      <c r="T107" s="258"/>
      <c r="U107" s="258"/>
      <c r="V107" s="258"/>
      <c r="W107" s="258"/>
      <c r="X107" s="258"/>
      <c r="Y107" s="258"/>
      <c r="Z107" s="258"/>
      <c r="AA107" s="258"/>
      <c r="AB107" s="258"/>
      <c r="AC107" s="258"/>
      <c r="AD107" s="258"/>
      <c r="AE107" s="258"/>
      <c r="AF107" s="258"/>
      <c r="AG107" s="258"/>
      <c r="AH107" s="258"/>
      <c r="AI107" s="258"/>
      <c r="AJ107" s="258"/>
      <c r="AK107" s="258"/>
      <c r="AL107" s="258"/>
      <c r="AM107" s="258"/>
      <c r="AN107" s="258"/>
      <c r="AO107" s="258"/>
      <c r="AP107" s="258"/>
      <c r="AQ107" s="258"/>
      <c r="AR107" s="258"/>
      <c r="AS107" s="258"/>
      <c r="AT107" s="258"/>
      <c r="AU107" s="258"/>
      <c r="AV107" s="258"/>
      <c r="AW107" s="258"/>
      <c r="AX107" s="258"/>
      <c r="AY107" s="258"/>
      <c r="AZ107" s="258"/>
      <c r="BA107" s="258"/>
      <c r="BB107" s="258"/>
      <c r="BC107" s="258"/>
      <c r="BD107" s="258"/>
      <c r="BE107" s="258"/>
      <c r="BF107" s="258"/>
      <c r="BG107" s="258"/>
      <c r="BH107" s="258"/>
      <c r="BI107" s="258"/>
      <c r="BJ107" s="258"/>
      <c r="BK107" s="258"/>
      <c r="BL107" s="258"/>
      <c r="BM107" s="258"/>
      <c r="BN107" s="258"/>
      <c r="BO107" s="258"/>
      <c r="BP107" s="258"/>
      <c r="BQ107" s="258"/>
      <c r="BR107" s="258"/>
      <c r="BS107" s="258"/>
      <c r="BT107" s="258"/>
      <c r="BU107" s="258"/>
      <c r="BV107" s="259"/>
      <c r="BW107" s="155"/>
      <c r="BX107" s="156"/>
      <c r="BY107" s="156"/>
      <c r="BZ107" s="156"/>
      <c r="CA107" s="156"/>
      <c r="CB107" s="156"/>
      <c r="CC107" s="156"/>
      <c r="CD107" s="156"/>
      <c r="CE107" s="156"/>
      <c r="CF107" s="156"/>
      <c r="CG107" s="156"/>
      <c r="CH107" s="157"/>
      <c r="CI107" s="6" t="b">
        <f t="shared" si="11"/>
        <v>0</v>
      </c>
      <c r="CJ107" s="29" t="str">
        <f t="shared" ca="1" si="12"/>
        <v/>
      </c>
      <c r="CK107" s="5">
        <f>IF(COUNTIF($B$13:B107,B107)+COUNTIF('記載様式（入所者・利用者）'!$CU$13:$CU$22,B107)=1,1,0)</f>
        <v>0</v>
      </c>
      <c r="CL107" s="1">
        <f>SUM($CK$13:CK107)+$CL$11</f>
        <v>0</v>
      </c>
    </row>
    <row r="108" spans="1:90" x14ac:dyDescent="0.2">
      <c r="A108" s="95" t="str">
        <f t="shared" si="13"/>
        <v/>
      </c>
      <c r="B108" s="276"/>
      <c r="C108" s="277"/>
      <c r="D108" s="276"/>
      <c r="E108" s="277"/>
      <c r="F108" s="299"/>
      <c r="G108" s="300"/>
      <c r="H108" s="301"/>
      <c r="I108" s="172"/>
      <c r="J108" s="172"/>
      <c r="K108" s="108"/>
      <c r="L108" s="117"/>
      <c r="M108" s="173"/>
      <c r="N108" s="107"/>
      <c r="O108" s="257"/>
      <c r="P108" s="258"/>
      <c r="Q108" s="258"/>
      <c r="R108" s="258"/>
      <c r="S108" s="258"/>
      <c r="T108" s="258"/>
      <c r="U108" s="258"/>
      <c r="V108" s="258"/>
      <c r="W108" s="258"/>
      <c r="X108" s="258"/>
      <c r="Y108" s="258"/>
      <c r="Z108" s="258"/>
      <c r="AA108" s="258"/>
      <c r="AB108" s="258"/>
      <c r="AC108" s="258"/>
      <c r="AD108" s="258"/>
      <c r="AE108" s="258"/>
      <c r="AF108" s="258"/>
      <c r="AG108" s="258"/>
      <c r="AH108" s="258"/>
      <c r="AI108" s="258"/>
      <c r="AJ108" s="258"/>
      <c r="AK108" s="258"/>
      <c r="AL108" s="258"/>
      <c r="AM108" s="258"/>
      <c r="AN108" s="258"/>
      <c r="AO108" s="258"/>
      <c r="AP108" s="258"/>
      <c r="AQ108" s="258"/>
      <c r="AR108" s="258"/>
      <c r="AS108" s="258"/>
      <c r="AT108" s="258"/>
      <c r="AU108" s="258"/>
      <c r="AV108" s="258"/>
      <c r="AW108" s="258"/>
      <c r="AX108" s="258"/>
      <c r="AY108" s="258"/>
      <c r="AZ108" s="258"/>
      <c r="BA108" s="258"/>
      <c r="BB108" s="258"/>
      <c r="BC108" s="258"/>
      <c r="BD108" s="258"/>
      <c r="BE108" s="258"/>
      <c r="BF108" s="258"/>
      <c r="BG108" s="258"/>
      <c r="BH108" s="258"/>
      <c r="BI108" s="258"/>
      <c r="BJ108" s="258"/>
      <c r="BK108" s="258"/>
      <c r="BL108" s="258"/>
      <c r="BM108" s="258"/>
      <c r="BN108" s="258"/>
      <c r="BO108" s="258"/>
      <c r="BP108" s="258"/>
      <c r="BQ108" s="258"/>
      <c r="BR108" s="258"/>
      <c r="BS108" s="258"/>
      <c r="BT108" s="258"/>
      <c r="BU108" s="258"/>
      <c r="BV108" s="259"/>
      <c r="BW108" s="155"/>
      <c r="BX108" s="156"/>
      <c r="BY108" s="156"/>
      <c r="BZ108" s="156"/>
      <c r="CA108" s="156"/>
      <c r="CB108" s="156"/>
      <c r="CC108" s="156"/>
      <c r="CD108" s="156"/>
      <c r="CE108" s="156"/>
      <c r="CF108" s="156"/>
      <c r="CG108" s="156"/>
      <c r="CH108" s="157"/>
      <c r="CI108" s="6" t="b">
        <f t="shared" si="11"/>
        <v>0</v>
      </c>
      <c r="CJ108" s="29" t="str">
        <f t="shared" ca="1" si="12"/>
        <v/>
      </c>
      <c r="CK108" s="5">
        <f>IF(COUNTIF($B$13:B108,B108)+COUNTIF('記載様式（入所者・利用者）'!$CU$13:$CU$22,B108)=1,1,0)</f>
        <v>0</v>
      </c>
      <c r="CL108" s="1">
        <f>SUM($CK$13:CK108)+$CL$11</f>
        <v>0</v>
      </c>
    </row>
    <row r="109" spans="1:90" x14ac:dyDescent="0.2">
      <c r="A109" s="95" t="str">
        <f t="shared" si="13"/>
        <v/>
      </c>
      <c r="B109" s="276"/>
      <c r="C109" s="277"/>
      <c r="D109" s="276"/>
      <c r="E109" s="277"/>
      <c r="F109" s="299"/>
      <c r="G109" s="300"/>
      <c r="H109" s="301"/>
      <c r="I109" s="172"/>
      <c r="J109" s="172"/>
      <c r="K109" s="108"/>
      <c r="L109" s="117"/>
      <c r="M109" s="173"/>
      <c r="N109" s="107"/>
      <c r="O109" s="257"/>
      <c r="P109" s="258"/>
      <c r="Q109" s="258"/>
      <c r="R109" s="258"/>
      <c r="S109" s="258"/>
      <c r="T109" s="258"/>
      <c r="U109" s="258"/>
      <c r="V109" s="258"/>
      <c r="W109" s="258"/>
      <c r="X109" s="258"/>
      <c r="Y109" s="258"/>
      <c r="Z109" s="258"/>
      <c r="AA109" s="258"/>
      <c r="AB109" s="258"/>
      <c r="AC109" s="258"/>
      <c r="AD109" s="258"/>
      <c r="AE109" s="258"/>
      <c r="AF109" s="258"/>
      <c r="AG109" s="258"/>
      <c r="AH109" s="258"/>
      <c r="AI109" s="258"/>
      <c r="AJ109" s="258"/>
      <c r="AK109" s="258"/>
      <c r="AL109" s="258"/>
      <c r="AM109" s="258"/>
      <c r="AN109" s="258"/>
      <c r="AO109" s="258"/>
      <c r="AP109" s="258"/>
      <c r="AQ109" s="258"/>
      <c r="AR109" s="258"/>
      <c r="AS109" s="258"/>
      <c r="AT109" s="258"/>
      <c r="AU109" s="258"/>
      <c r="AV109" s="258"/>
      <c r="AW109" s="258"/>
      <c r="AX109" s="258"/>
      <c r="AY109" s="258"/>
      <c r="AZ109" s="258"/>
      <c r="BA109" s="258"/>
      <c r="BB109" s="258"/>
      <c r="BC109" s="258"/>
      <c r="BD109" s="258"/>
      <c r="BE109" s="258"/>
      <c r="BF109" s="258"/>
      <c r="BG109" s="258"/>
      <c r="BH109" s="258"/>
      <c r="BI109" s="258"/>
      <c r="BJ109" s="258"/>
      <c r="BK109" s="258"/>
      <c r="BL109" s="258"/>
      <c r="BM109" s="258"/>
      <c r="BN109" s="258"/>
      <c r="BO109" s="258"/>
      <c r="BP109" s="258"/>
      <c r="BQ109" s="258"/>
      <c r="BR109" s="258"/>
      <c r="BS109" s="258"/>
      <c r="BT109" s="258"/>
      <c r="BU109" s="258"/>
      <c r="BV109" s="259"/>
      <c r="BW109" s="155"/>
      <c r="BX109" s="156"/>
      <c r="BY109" s="156"/>
      <c r="BZ109" s="156"/>
      <c r="CA109" s="156"/>
      <c r="CB109" s="156"/>
      <c r="CC109" s="156"/>
      <c r="CD109" s="156"/>
      <c r="CE109" s="156"/>
      <c r="CF109" s="156"/>
      <c r="CG109" s="156"/>
      <c r="CH109" s="157"/>
      <c r="CI109" s="6" t="b">
        <f t="shared" si="11"/>
        <v>0</v>
      </c>
      <c r="CJ109" s="29" t="str">
        <f t="shared" ca="1" si="12"/>
        <v/>
      </c>
      <c r="CK109" s="5">
        <f>IF(COUNTIF($B$13:B109,B109)+COUNTIF('記載様式（入所者・利用者）'!$CU$13:$CU$22,B109)=1,1,0)</f>
        <v>0</v>
      </c>
      <c r="CL109" s="1">
        <f>SUM($CK$13:CK109)+$CL$11</f>
        <v>0</v>
      </c>
    </row>
    <row r="110" spans="1:90" x14ac:dyDescent="0.2">
      <c r="A110" s="95" t="str">
        <f t="shared" si="13"/>
        <v/>
      </c>
      <c r="B110" s="276"/>
      <c r="C110" s="277"/>
      <c r="D110" s="276"/>
      <c r="E110" s="277"/>
      <c r="F110" s="299"/>
      <c r="G110" s="300"/>
      <c r="H110" s="301"/>
      <c r="I110" s="172"/>
      <c r="J110" s="172"/>
      <c r="K110" s="108"/>
      <c r="L110" s="117"/>
      <c r="M110" s="173"/>
      <c r="N110" s="107"/>
      <c r="O110" s="257"/>
      <c r="P110" s="258"/>
      <c r="Q110" s="258"/>
      <c r="R110" s="258"/>
      <c r="S110" s="258"/>
      <c r="T110" s="258"/>
      <c r="U110" s="258"/>
      <c r="V110" s="258"/>
      <c r="W110" s="258"/>
      <c r="X110" s="258"/>
      <c r="Y110" s="258"/>
      <c r="Z110" s="258"/>
      <c r="AA110" s="258"/>
      <c r="AB110" s="258"/>
      <c r="AC110" s="258"/>
      <c r="AD110" s="258"/>
      <c r="AE110" s="258"/>
      <c r="AF110" s="258"/>
      <c r="AG110" s="258"/>
      <c r="AH110" s="258"/>
      <c r="AI110" s="258"/>
      <c r="AJ110" s="258"/>
      <c r="AK110" s="258"/>
      <c r="AL110" s="258"/>
      <c r="AM110" s="258"/>
      <c r="AN110" s="258"/>
      <c r="AO110" s="258"/>
      <c r="AP110" s="258"/>
      <c r="AQ110" s="258"/>
      <c r="AR110" s="258"/>
      <c r="AS110" s="258"/>
      <c r="AT110" s="258"/>
      <c r="AU110" s="258"/>
      <c r="AV110" s="258"/>
      <c r="AW110" s="258"/>
      <c r="AX110" s="258"/>
      <c r="AY110" s="258"/>
      <c r="AZ110" s="258"/>
      <c r="BA110" s="258"/>
      <c r="BB110" s="258"/>
      <c r="BC110" s="258"/>
      <c r="BD110" s="258"/>
      <c r="BE110" s="258"/>
      <c r="BF110" s="258"/>
      <c r="BG110" s="258"/>
      <c r="BH110" s="258"/>
      <c r="BI110" s="258"/>
      <c r="BJ110" s="258"/>
      <c r="BK110" s="258"/>
      <c r="BL110" s="258"/>
      <c r="BM110" s="258"/>
      <c r="BN110" s="258"/>
      <c r="BO110" s="258"/>
      <c r="BP110" s="258"/>
      <c r="BQ110" s="258"/>
      <c r="BR110" s="258"/>
      <c r="BS110" s="258"/>
      <c r="BT110" s="258"/>
      <c r="BU110" s="258"/>
      <c r="BV110" s="259"/>
      <c r="BW110" s="155"/>
      <c r="BX110" s="156"/>
      <c r="BY110" s="156"/>
      <c r="BZ110" s="156"/>
      <c r="CA110" s="156"/>
      <c r="CB110" s="156"/>
      <c r="CC110" s="156"/>
      <c r="CD110" s="156"/>
      <c r="CE110" s="156"/>
      <c r="CF110" s="156"/>
      <c r="CG110" s="156"/>
      <c r="CH110" s="157"/>
      <c r="CI110" s="6" t="b">
        <f t="shared" si="11"/>
        <v>0</v>
      </c>
      <c r="CJ110" s="29" t="str">
        <f t="shared" ca="1" si="12"/>
        <v/>
      </c>
      <c r="CK110" s="5">
        <f>IF(COUNTIF($B$13:B110,B110)+COUNTIF('記載様式（入所者・利用者）'!$CU$13:$CU$22,B110)=1,1,0)</f>
        <v>0</v>
      </c>
      <c r="CL110" s="1">
        <f>SUM($CK$13:CK110)+$CL$11</f>
        <v>0</v>
      </c>
    </row>
    <row r="111" spans="1:90" x14ac:dyDescent="0.2">
      <c r="A111" s="95" t="str">
        <f t="shared" si="13"/>
        <v/>
      </c>
      <c r="B111" s="276"/>
      <c r="C111" s="277"/>
      <c r="D111" s="276"/>
      <c r="E111" s="277"/>
      <c r="F111" s="299"/>
      <c r="G111" s="300"/>
      <c r="H111" s="301"/>
      <c r="I111" s="172"/>
      <c r="J111" s="172"/>
      <c r="K111" s="108"/>
      <c r="L111" s="117"/>
      <c r="M111" s="173"/>
      <c r="N111" s="107"/>
      <c r="O111" s="257"/>
      <c r="P111" s="258"/>
      <c r="Q111" s="258"/>
      <c r="R111" s="258"/>
      <c r="S111" s="258"/>
      <c r="T111" s="258"/>
      <c r="U111" s="258"/>
      <c r="V111" s="258"/>
      <c r="W111" s="258"/>
      <c r="X111" s="258"/>
      <c r="Y111" s="258"/>
      <c r="Z111" s="258"/>
      <c r="AA111" s="258"/>
      <c r="AB111" s="258"/>
      <c r="AC111" s="258"/>
      <c r="AD111" s="258"/>
      <c r="AE111" s="258"/>
      <c r="AF111" s="258"/>
      <c r="AG111" s="258"/>
      <c r="AH111" s="258"/>
      <c r="AI111" s="258"/>
      <c r="AJ111" s="258"/>
      <c r="AK111" s="258"/>
      <c r="AL111" s="258"/>
      <c r="AM111" s="258"/>
      <c r="AN111" s="258"/>
      <c r="AO111" s="258"/>
      <c r="AP111" s="258"/>
      <c r="AQ111" s="258"/>
      <c r="AR111" s="258"/>
      <c r="AS111" s="258"/>
      <c r="AT111" s="258"/>
      <c r="AU111" s="258"/>
      <c r="AV111" s="258"/>
      <c r="AW111" s="258"/>
      <c r="AX111" s="258"/>
      <c r="AY111" s="258"/>
      <c r="AZ111" s="258"/>
      <c r="BA111" s="258"/>
      <c r="BB111" s="258"/>
      <c r="BC111" s="258"/>
      <c r="BD111" s="258"/>
      <c r="BE111" s="258"/>
      <c r="BF111" s="258"/>
      <c r="BG111" s="258"/>
      <c r="BH111" s="258"/>
      <c r="BI111" s="258"/>
      <c r="BJ111" s="258"/>
      <c r="BK111" s="258"/>
      <c r="BL111" s="258"/>
      <c r="BM111" s="258"/>
      <c r="BN111" s="258"/>
      <c r="BO111" s="258"/>
      <c r="BP111" s="258"/>
      <c r="BQ111" s="258"/>
      <c r="BR111" s="258"/>
      <c r="BS111" s="258"/>
      <c r="BT111" s="258"/>
      <c r="BU111" s="258"/>
      <c r="BV111" s="259"/>
      <c r="BW111" s="155"/>
      <c r="BX111" s="156"/>
      <c r="BY111" s="156"/>
      <c r="BZ111" s="156"/>
      <c r="CA111" s="156"/>
      <c r="CB111" s="156"/>
      <c r="CC111" s="156"/>
      <c r="CD111" s="156"/>
      <c r="CE111" s="156"/>
      <c r="CF111" s="156"/>
      <c r="CG111" s="156"/>
      <c r="CH111" s="157"/>
      <c r="CI111" s="6" t="b">
        <f t="shared" si="11"/>
        <v>0</v>
      </c>
      <c r="CJ111" s="29" t="str">
        <f t="shared" ca="1" si="12"/>
        <v/>
      </c>
      <c r="CK111" s="5">
        <f>IF(COUNTIF($B$13:B111,B111)+COUNTIF('記載様式（入所者・利用者）'!$CU$13:$CU$22,B111)=1,1,0)</f>
        <v>0</v>
      </c>
      <c r="CL111" s="1">
        <f>SUM($CK$13:CK111)+$CL$11</f>
        <v>0</v>
      </c>
    </row>
    <row r="112" spans="1:90" ht="13.5" thickBot="1" x14ac:dyDescent="0.25">
      <c r="A112" s="96" t="str">
        <f t="shared" si="13"/>
        <v/>
      </c>
      <c r="B112" s="271"/>
      <c r="C112" s="272"/>
      <c r="D112" s="271"/>
      <c r="E112" s="272"/>
      <c r="F112" s="305"/>
      <c r="G112" s="306"/>
      <c r="H112" s="307"/>
      <c r="I112" s="174"/>
      <c r="J112" s="174"/>
      <c r="K112" s="175"/>
      <c r="L112" s="175"/>
      <c r="M112" s="176"/>
      <c r="N112" s="135"/>
      <c r="O112" s="260"/>
      <c r="P112" s="261"/>
      <c r="Q112" s="261"/>
      <c r="R112" s="261"/>
      <c r="S112" s="261"/>
      <c r="T112" s="261"/>
      <c r="U112" s="261"/>
      <c r="V112" s="261"/>
      <c r="W112" s="261"/>
      <c r="X112" s="261"/>
      <c r="Y112" s="261"/>
      <c r="Z112" s="261"/>
      <c r="AA112" s="261"/>
      <c r="AB112" s="261"/>
      <c r="AC112" s="261"/>
      <c r="AD112" s="261"/>
      <c r="AE112" s="261"/>
      <c r="AF112" s="261"/>
      <c r="AG112" s="261"/>
      <c r="AH112" s="261"/>
      <c r="AI112" s="261"/>
      <c r="AJ112" s="261"/>
      <c r="AK112" s="261"/>
      <c r="AL112" s="261"/>
      <c r="AM112" s="261"/>
      <c r="AN112" s="261"/>
      <c r="AO112" s="261"/>
      <c r="AP112" s="261"/>
      <c r="AQ112" s="261"/>
      <c r="AR112" s="261"/>
      <c r="AS112" s="261"/>
      <c r="AT112" s="261"/>
      <c r="AU112" s="261"/>
      <c r="AV112" s="261"/>
      <c r="AW112" s="261"/>
      <c r="AX112" s="261"/>
      <c r="AY112" s="261"/>
      <c r="AZ112" s="261"/>
      <c r="BA112" s="261"/>
      <c r="BB112" s="261"/>
      <c r="BC112" s="261"/>
      <c r="BD112" s="261"/>
      <c r="BE112" s="261"/>
      <c r="BF112" s="261"/>
      <c r="BG112" s="261"/>
      <c r="BH112" s="261"/>
      <c r="BI112" s="261"/>
      <c r="BJ112" s="261"/>
      <c r="BK112" s="261"/>
      <c r="BL112" s="261"/>
      <c r="BM112" s="261"/>
      <c r="BN112" s="261"/>
      <c r="BO112" s="261"/>
      <c r="BP112" s="261"/>
      <c r="BQ112" s="261"/>
      <c r="BR112" s="261"/>
      <c r="BS112" s="261"/>
      <c r="BT112" s="261"/>
      <c r="BU112" s="261"/>
      <c r="BV112" s="262"/>
      <c r="BW112" s="161"/>
      <c r="BX112" s="162"/>
      <c r="BY112" s="162"/>
      <c r="BZ112" s="162"/>
      <c r="CA112" s="162"/>
      <c r="CB112" s="162"/>
      <c r="CC112" s="162"/>
      <c r="CD112" s="162"/>
      <c r="CE112" s="162"/>
      <c r="CF112" s="162"/>
      <c r="CG112" s="162"/>
      <c r="CH112" s="163"/>
      <c r="CI112" s="6" t="b">
        <f t="shared" si="11"/>
        <v>0</v>
      </c>
      <c r="CJ112" s="29" t="str">
        <f t="shared" ca="1" si="12"/>
        <v/>
      </c>
      <c r="CK112" s="5">
        <f>IF(COUNTIF($B$13:B112,B112)+COUNTIF('記載様式（入所者・利用者）'!$CU$13:$CU$22,B112)=1,1,0)</f>
        <v>0</v>
      </c>
      <c r="CL112" s="1">
        <f>SUM($CK$13:CK112)+$CL$11</f>
        <v>0</v>
      </c>
    </row>
    <row r="113" spans="86:88" x14ac:dyDescent="0.2">
      <c r="CH113" s="1"/>
      <c r="CJ113" s="25"/>
    </row>
    <row r="114" spans="86:88" x14ac:dyDescent="0.2">
      <c r="CH114" s="1"/>
      <c r="CJ114" s="25"/>
    </row>
    <row r="115" spans="86:88" x14ac:dyDescent="0.2">
      <c r="CH115" s="1"/>
      <c r="CJ115" s="25"/>
    </row>
    <row r="116" spans="86:88" x14ac:dyDescent="0.2">
      <c r="CH116" s="1"/>
      <c r="CJ116" s="25"/>
    </row>
    <row r="117" spans="86:88" x14ac:dyDescent="0.2">
      <c r="CH117" s="1"/>
      <c r="CJ117" s="25"/>
    </row>
    <row r="118" spans="86:88" x14ac:dyDescent="0.2">
      <c r="CH118" s="1"/>
      <c r="CJ118" s="25"/>
    </row>
    <row r="119" spans="86:88" x14ac:dyDescent="0.2">
      <c r="CH119" s="1"/>
      <c r="CJ119" s="25"/>
    </row>
  </sheetData>
  <mergeCells count="324">
    <mergeCell ref="D97:E97"/>
    <mergeCell ref="D98:E98"/>
    <mergeCell ref="D99:E99"/>
    <mergeCell ref="D109:E109"/>
    <mergeCell ref="D110:E110"/>
    <mergeCell ref="D111:E111"/>
    <mergeCell ref="D112:E112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C2:G2"/>
    <mergeCell ref="C3:G3"/>
    <mergeCell ref="D5:G5"/>
    <mergeCell ref="D13:E13"/>
    <mergeCell ref="D14:E14"/>
    <mergeCell ref="D15:E15"/>
    <mergeCell ref="D16:E16"/>
    <mergeCell ref="D17:E17"/>
    <mergeCell ref="D18:E18"/>
    <mergeCell ref="B14:C14"/>
    <mergeCell ref="B15:C15"/>
    <mergeCell ref="B16:C16"/>
    <mergeCell ref="B17:C17"/>
    <mergeCell ref="F16:H16"/>
    <mergeCell ref="F17:H17"/>
    <mergeCell ref="F18:H18"/>
    <mergeCell ref="F15:H15"/>
    <mergeCell ref="D10:E12"/>
    <mergeCell ref="B13:C13"/>
    <mergeCell ref="F104:H104"/>
    <mergeCell ref="F105:H105"/>
    <mergeCell ref="F106:H106"/>
    <mergeCell ref="F107:H107"/>
    <mergeCell ref="F108:H108"/>
    <mergeCell ref="F109:H109"/>
    <mergeCell ref="F110:H110"/>
    <mergeCell ref="F111:H111"/>
    <mergeCell ref="F112:H112"/>
    <mergeCell ref="F95:H95"/>
    <mergeCell ref="F96:H96"/>
    <mergeCell ref="F97:H97"/>
    <mergeCell ref="F98:H98"/>
    <mergeCell ref="F99:H99"/>
    <mergeCell ref="F100:H100"/>
    <mergeCell ref="F101:H101"/>
    <mergeCell ref="F102:H102"/>
    <mergeCell ref="F103:H103"/>
    <mergeCell ref="F86:H86"/>
    <mergeCell ref="F87:H87"/>
    <mergeCell ref="F88:H88"/>
    <mergeCell ref="F89:H89"/>
    <mergeCell ref="F90:H90"/>
    <mergeCell ref="F91:H91"/>
    <mergeCell ref="F92:H92"/>
    <mergeCell ref="F93:H93"/>
    <mergeCell ref="F94:H94"/>
    <mergeCell ref="F77:H77"/>
    <mergeCell ref="F78:H78"/>
    <mergeCell ref="F79:H79"/>
    <mergeCell ref="F80:H80"/>
    <mergeCell ref="F81:H81"/>
    <mergeCell ref="F82:H82"/>
    <mergeCell ref="F83:H83"/>
    <mergeCell ref="F84:H84"/>
    <mergeCell ref="F85:H85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6:H66"/>
    <mergeCell ref="F50:H50"/>
    <mergeCell ref="F51:H51"/>
    <mergeCell ref="F52:H52"/>
    <mergeCell ref="F67:H67"/>
    <mergeCell ref="F59:H59"/>
    <mergeCell ref="F60:H60"/>
    <mergeCell ref="F61:H61"/>
    <mergeCell ref="F53:H53"/>
    <mergeCell ref="F54:H54"/>
    <mergeCell ref="F55:H55"/>
    <mergeCell ref="F56:H56"/>
    <mergeCell ref="F57:H57"/>
    <mergeCell ref="F58:H58"/>
    <mergeCell ref="F45:H45"/>
    <mergeCell ref="F46:H46"/>
    <mergeCell ref="F47:H47"/>
    <mergeCell ref="F48:H48"/>
    <mergeCell ref="F49:H49"/>
    <mergeCell ref="F62:H62"/>
    <mergeCell ref="F63:H63"/>
    <mergeCell ref="F64:H64"/>
    <mergeCell ref="F65:H65"/>
    <mergeCell ref="B106:C106"/>
    <mergeCell ref="B107:C107"/>
    <mergeCell ref="B108:C108"/>
    <mergeCell ref="B109:C109"/>
    <mergeCell ref="B110:C110"/>
    <mergeCell ref="B111:C111"/>
    <mergeCell ref="B112:C112"/>
    <mergeCell ref="F22:H22"/>
    <mergeCell ref="F23:H23"/>
    <mergeCell ref="F24:H24"/>
    <mergeCell ref="F25:H25"/>
    <mergeCell ref="F26:H26"/>
    <mergeCell ref="F27:H27"/>
    <mergeCell ref="F35:H35"/>
    <mergeCell ref="F36:H36"/>
    <mergeCell ref="F37:H37"/>
    <mergeCell ref="F31:H31"/>
    <mergeCell ref="F38:H38"/>
    <mergeCell ref="F39:H39"/>
    <mergeCell ref="F40:H40"/>
    <mergeCell ref="F41:H41"/>
    <mergeCell ref="F42:H42"/>
    <mergeCell ref="F43:H43"/>
    <mergeCell ref="F44:H44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44:C44"/>
    <mergeCell ref="B45:C45"/>
    <mergeCell ref="B46:C46"/>
    <mergeCell ref="B47:C47"/>
    <mergeCell ref="B48:C48"/>
    <mergeCell ref="B49:C49"/>
    <mergeCell ref="B50:C50"/>
    <mergeCell ref="B51:C51"/>
    <mergeCell ref="D44:E44"/>
    <mergeCell ref="D45:E45"/>
    <mergeCell ref="D46:E46"/>
    <mergeCell ref="D47:E47"/>
    <mergeCell ref="D48:E48"/>
    <mergeCell ref="D49:E49"/>
    <mergeCell ref="D50:E50"/>
    <mergeCell ref="D51:E51"/>
    <mergeCell ref="B32:C32"/>
    <mergeCell ref="B33:C33"/>
    <mergeCell ref="B34:C34"/>
    <mergeCell ref="B35:C35"/>
    <mergeCell ref="B36:C36"/>
    <mergeCell ref="D32:E32"/>
    <mergeCell ref="D33:E33"/>
    <mergeCell ref="D34:E34"/>
    <mergeCell ref="D35:E35"/>
    <mergeCell ref="D36:E36"/>
    <mergeCell ref="B37:C37"/>
    <mergeCell ref="B38:C38"/>
    <mergeCell ref="B39:C39"/>
    <mergeCell ref="B40:C40"/>
    <mergeCell ref="B41:C41"/>
    <mergeCell ref="B42:C42"/>
    <mergeCell ref="B43:C43"/>
    <mergeCell ref="D37:E37"/>
    <mergeCell ref="D38:E38"/>
    <mergeCell ref="D39:E39"/>
    <mergeCell ref="D40:E40"/>
    <mergeCell ref="D41:E41"/>
    <mergeCell ref="D42:E42"/>
    <mergeCell ref="D43:E43"/>
    <mergeCell ref="F28:H28"/>
    <mergeCell ref="D28:E28"/>
    <mergeCell ref="D29:E29"/>
    <mergeCell ref="D30:E30"/>
    <mergeCell ref="D31:E31"/>
    <mergeCell ref="B29:C29"/>
    <mergeCell ref="A5:C5"/>
    <mergeCell ref="F19:H19"/>
    <mergeCell ref="A10:A12"/>
    <mergeCell ref="F29:H29"/>
    <mergeCell ref="D19:E19"/>
    <mergeCell ref="D20:E20"/>
    <mergeCell ref="D21:E21"/>
    <mergeCell ref="D22:E22"/>
    <mergeCell ref="D23:E23"/>
    <mergeCell ref="D24:E24"/>
    <mergeCell ref="D25:E25"/>
    <mergeCell ref="D26:E26"/>
    <mergeCell ref="F21:H21"/>
    <mergeCell ref="D27:E27"/>
    <mergeCell ref="F30:H30"/>
    <mergeCell ref="BW10:CH12"/>
    <mergeCell ref="BW3:BZ3"/>
    <mergeCell ref="CA3:CF3"/>
    <mergeCell ref="N10:N12"/>
    <mergeCell ref="F10:H12"/>
    <mergeCell ref="F13:H13"/>
    <mergeCell ref="F14:H14"/>
    <mergeCell ref="L11:L12"/>
    <mergeCell ref="K10:L10"/>
    <mergeCell ref="M10:M12"/>
    <mergeCell ref="K11:K12"/>
    <mergeCell ref="J10:J12"/>
    <mergeCell ref="I10:I12"/>
    <mergeCell ref="F32:H32"/>
    <mergeCell ref="F33:H33"/>
    <mergeCell ref="F34:H34"/>
    <mergeCell ref="B30:C30"/>
    <mergeCell ref="CR11:CT11"/>
    <mergeCell ref="A2:B2"/>
    <mergeCell ref="A3:B3"/>
    <mergeCell ref="A4:B4"/>
    <mergeCell ref="B10:C12"/>
    <mergeCell ref="B18:C18"/>
    <mergeCell ref="B19:C19"/>
    <mergeCell ref="B20:C20"/>
    <mergeCell ref="B21:C21"/>
    <mergeCell ref="B27:C27"/>
    <mergeCell ref="B28:C28"/>
    <mergeCell ref="B22:C22"/>
    <mergeCell ref="B23:C23"/>
    <mergeCell ref="B24:C24"/>
    <mergeCell ref="B25:C25"/>
    <mergeCell ref="B26:C26"/>
    <mergeCell ref="CK12:CL12"/>
    <mergeCell ref="F20:H20"/>
    <mergeCell ref="B31:C31"/>
    <mergeCell ref="CG3:CH3"/>
  </mergeCells>
  <phoneticPr fontId="1"/>
  <conditionalFormatting sqref="L13:L112">
    <cfRule type="expression" dxfId="20" priority="11" stopIfTrue="1">
      <formula>$K13="未実施"</formula>
    </cfRule>
  </conditionalFormatting>
  <conditionalFormatting sqref="O13:BV112">
    <cfRule type="expression" dxfId="19" priority="27" stopIfTrue="1">
      <formula>$CA$3=O$9</formula>
    </cfRule>
  </conditionalFormatting>
  <conditionalFormatting sqref="P10:BV10">
    <cfRule type="expression" dxfId="18" priority="1" stopIfTrue="1">
      <formula>P$10&lt;&gt;""</formula>
    </cfRule>
  </conditionalFormatting>
  <conditionalFormatting sqref="CN12:CP23">
    <cfRule type="expression" dxfId="17" priority="4">
      <formula>$CO$12&lt;&gt;""</formula>
    </cfRule>
  </conditionalFormatting>
  <conditionalFormatting sqref="CN26:CP37">
    <cfRule type="expression" dxfId="16" priority="3">
      <formula>$CO$26&lt;&gt;""</formula>
    </cfRule>
  </conditionalFormatting>
  <conditionalFormatting sqref="CR12:CT15">
    <cfRule type="expression" dxfId="15" priority="7" stopIfTrue="1">
      <formula>$CS$12&lt;&gt;""</formula>
    </cfRule>
  </conditionalFormatting>
  <conditionalFormatting sqref="CR26:CT29">
    <cfRule type="expression" dxfId="14" priority="19">
      <formula>$CS$26&lt;&gt;""</formula>
    </cfRule>
  </conditionalFormatting>
  <dataValidations count="3">
    <dataValidation type="list" allowBlank="1" showInputMessage="1" showErrorMessage="1" sqref="I13:I27" xr:uid="{00000000-0002-0000-0100-000000000000}">
      <formula1>"男,女"</formula1>
    </dataValidation>
    <dataValidation type="list" allowBlank="1" showInputMessage="1" showErrorMessage="1" sqref="K13:K112" xr:uid="{00000000-0002-0000-0100-000001000000}">
      <formula1>"陽性,陰性,未実施"</formula1>
    </dataValidation>
    <dataValidation type="list" allowBlank="1" showInputMessage="1" showErrorMessage="1" sqref="O13:BV112" xr:uid="{00000000-0002-0000-0100-000002000000}">
      <formula1>"○"</formula1>
    </dataValidation>
  </dataValidations>
  <hyperlinks>
    <hyperlink ref="K4" location="'記載様式（職員）'!CT10" display="こちら" xr:uid="{00000000-0004-0000-0100-000000000000}"/>
  </hyperlinks>
  <printOptions horizontalCentered="1" verticalCentered="1"/>
  <pageMargins left="0.23622047244094491" right="0" top="0.55118110236220474" bottom="0.35433070866141736" header="0.31496062992125984" footer="0.31496062992125984"/>
  <pageSetup paperSize="8" scale="74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C114"/>
  <sheetViews>
    <sheetView view="pageBreakPreview" zoomScaleNormal="100" zoomScaleSheetLayoutView="100" zoomScalePageLayoutView="110" workbookViewId="0">
      <selection activeCell="CN1" sqref="CN1:DC1048576"/>
    </sheetView>
  </sheetViews>
  <sheetFormatPr defaultColWidth="9" defaultRowHeight="13" x14ac:dyDescent="0.2"/>
  <cols>
    <col min="1" max="1" width="3" style="1" customWidth="1"/>
    <col min="2" max="3" width="6.90625" style="1" customWidth="1"/>
    <col min="4" max="4" width="3.08984375" style="1" customWidth="1"/>
    <col min="5" max="5" width="11.08984375" style="1" customWidth="1"/>
    <col min="6" max="6" width="7.26953125" style="1" customWidth="1"/>
    <col min="7" max="7" width="3.08984375" style="1" customWidth="1"/>
    <col min="8" max="8" width="4.453125" style="1" customWidth="1"/>
    <col min="9" max="9" width="3.36328125" style="1" customWidth="1"/>
    <col min="10" max="10" width="4.453125" style="1" bestFit="1" customWidth="1"/>
    <col min="11" max="11" width="6.90625" style="1" customWidth="1"/>
    <col min="12" max="12" width="9" style="1" bestFit="1" customWidth="1"/>
    <col min="13" max="13" width="9" style="1" customWidth="1"/>
    <col min="14" max="14" width="10.453125" style="1" customWidth="1"/>
    <col min="15" max="44" width="2.6328125" style="1" customWidth="1"/>
    <col min="45" max="74" width="2.6328125" style="1" hidden="1" customWidth="1"/>
    <col min="75" max="75" width="11" style="1" customWidth="1"/>
    <col min="76" max="76" width="9.08984375" style="1" customWidth="1"/>
    <col min="77" max="77" width="3" style="1" customWidth="1"/>
    <col min="78" max="78" width="9.08984375" style="1" customWidth="1"/>
    <col min="79" max="79" width="10" style="1" customWidth="1"/>
    <col min="80" max="91" width="3.36328125" style="1" customWidth="1"/>
    <col min="92" max="92" width="5.90625" style="9" hidden="1" customWidth="1"/>
    <col min="93" max="93" width="5.90625" style="30" hidden="1" customWidth="1"/>
    <col min="94" max="95" width="5.90625" style="35" hidden="1" customWidth="1"/>
    <col min="96" max="97" width="5.90625" style="30" hidden="1" customWidth="1"/>
    <col min="98" max="99" width="6.7265625" style="1" hidden="1" customWidth="1"/>
    <col min="100" max="100" width="2.6328125" style="183" hidden="1" customWidth="1"/>
    <col min="101" max="101" width="17" style="183" hidden="1" customWidth="1"/>
    <col min="102" max="103" width="7.08984375" style="183" hidden="1" customWidth="1"/>
    <col min="104" max="104" width="3.6328125" style="183" hidden="1" customWidth="1"/>
    <col min="105" max="105" width="22.08984375" style="183" hidden="1" customWidth="1"/>
    <col min="106" max="107" width="7.08984375" style="183" hidden="1" customWidth="1"/>
    <col min="108" max="16384" width="9" style="1"/>
  </cols>
  <sheetData>
    <row r="1" spans="1:107" s="183" customFormat="1" x14ac:dyDescent="0.2">
      <c r="CN1" s="187"/>
      <c r="CO1" s="188"/>
      <c r="CP1" s="189"/>
      <c r="CQ1" s="189"/>
      <c r="CR1" s="188"/>
      <c r="CS1" s="188"/>
    </row>
    <row r="2" spans="1:107" s="183" customFormat="1" x14ac:dyDescent="0.2">
      <c r="CN2" s="187"/>
      <c r="CO2" s="188"/>
      <c r="CP2" s="189"/>
      <c r="CQ2" s="189"/>
      <c r="CR2" s="188"/>
      <c r="CS2" s="188"/>
    </row>
    <row r="3" spans="1:107" s="183" customFormat="1" ht="19.5" customHeight="1" x14ac:dyDescent="0.2">
      <c r="A3" s="200" t="s">
        <v>83</v>
      </c>
      <c r="U3" s="184" t="s">
        <v>75</v>
      </c>
      <c r="CE3" s="185"/>
      <c r="CF3" s="186"/>
      <c r="CG3" s="186"/>
      <c r="CH3" s="186"/>
      <c r="CI3" s="186"/>
      <c r="CJ3" s="186"/>
      <c r="CK3" s="186"/>
      <c r="CL3" s="186"/>
      <c r="CN3" s="187"/>
      <c r="CO3" s="188"/>
      <c r="CP3" s="189"/>
      <c r="CQ3" s="189"/>
      <c r="CR3" s="188"/>
      <c r="CS3" s="188"/>
    </row>
    <row r="4" spans="1:107" ht="18.75" customHeight="1" thickBot="1" x14ac:dyDescent="0.25">
      <c r="A4" s="273" t="s">
        <v>13</v>
      </c>
      <c r="B4" s="273"/>
      <c r="C4" s="312" t="s">
        <v>64</v>
      </c>
      <c r="D4" s="312"/>
      <c r="E4" s="312"/>
      <c r="F4" s="312"/>
      <c r="G4" s="312"/>
      <c r="H4" s="195"/>
      <c r="I4" s="196" t="s">
        <v>76</v>
      </c>
      <c r="J4" s="183"/>
      <c r="K4" s="196"/>
      <c r="L4" s="197"/>
      <c r="M4" s="196"/>
      <c r="N4" s="197"/>
      <c r="O4" s="198"/>
      <c r="P4" s="198"/>
      <c r="Q4" s="198"/>
      <c r="R4" s="183"/>
      <c r="S4" s="198"/>
      <c r="T4" s="198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8"/>
      <c r="CB4" s="198"/>
      <c r="CC4" s="198"/>
      <c r="CD4" s="183"/>
      <c r="CE4" s="186"/>
      <c r="CF4" s="186"/>
      <c r="CG4" s="186"/>
      <c r="CH4" s="186"/>
      <c r="CI4" s="186"/>
      <c r="CJ4" s="186"/>
      <c r="CK4" s="186"/>
      <c r="CL4" s="186"/>
      <c r="CM4" s="183"/>
      <c r="CN4" s="187"/>
      <c r="CO4" s="188"/>
      <c r="CP4" s="189"/>
      <c r="CQ4" s="189"/>
      <c r="CR4" s="188"/>
      <c r="CS4" s="188"/>
      <c r="CT4" s="183"/>
      <c r="CU4" s="183"/>
    </row>
    <row r="5" spans="1:107" ht="18.75" customHeight="1" thickBot="1" x14ac:dyDescent="0.25">
      <c r="A5" s="274" t="s">
        <v>74</v>
      </c>
      <c r="B5" s="274"/>
      <c r="C5" s="313" t="s">
        <v>28</v>
      </c>
      <c r="D5" s="313"/>
      <c r="E5" s="313"/>
      <c r="F5" s="313"/>
      <c r="G5" s="313"/>
      <c r="H5" s="199"/>
      <c r="I5" s="200" t="s">
        <v>77</v>
      </c>
      <c r="J5" s="183"/>
      <c r="K5" s="183"/>
      <c r="L5" s="183"/>
      <c r="M5" s="183"/>
      <c r="N5" s="197"/>
      <c r="O5" s="191"/>
      <c r="P5" s="191"/>
      <c r="Q5" s="191"/>
      <c r="R5" s="191"/>
      <c r="S5" s="191"/>
      <c r="T5" s="191"/>
      <c r="U5" s="191"/>
      <c r="V5" s="191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201"/>
      <c r="BX5" s="201"/>
      <c r="BY5" s="201"/>
      <c r="BZ5" s="183"/>
      <c r="CA5" s="183"/>
      <c r="CB5" s="387" t="s">
        <v>17</v>
      </c>
      <c r="CC5" s="387"/>
      <c r="CD5" s="387"/>
      <c r="CE5" s="387"/>
      <c r="CF5" s="322">
        <v>45395</v>
      </c>
      <c r="CG5" s="322"/>
      <c r="CH5" s="322"/>
      <c r="CI5" s="322"/>
      <c r="CJ5" s="322"/>
      <c r="CK5" s="322"/>
      <c r="CL5" s="323" t="s">
        <v>18</v>
      </c>
      <c r="CM5" s="323"/>
      <c r="CN5" s="18"/>
      <c r="CO5" s="31"/>
      <c r="CP5" s="36"/>
      <c r="CQ5" s="36"/>
      <c r="CR5" s="31"/>
      <c r="CS5" s="31"/>
      <c r="CT5" s="3"/>
      <c r="CU5" s="3"/>
      <c r="CW5" s="192"/>
      <c r="CX5" s="192"/>
      <c r="CY5" s="192"/>
      <c r="CZ5" s="192"/>
      <c r="DA5" s="192"/>
      <c r="DB5" s="192"/>
      <c r="DC5" s="192"/>
    </row>
    <row r="6" spans="1:107" s="5" customFormat="1" ht="18.75" customHeight="1" thickBot="1" x14ac:dyDescent="0.25">
      <c r="A6" s="275" t="s">
        <v>33</v>
      </c>
      <c r="B6" s="275"/>
      <c r="C6" s="98" t="s">
        <v>64</v>
      </c>
      <c r="D6" s="10" t="s">
        <v>14</v>
      </c>
      <c r="E6" s="34" t="s">
        <v>35</v>
      </c>
      <c r="F6" s="98" t="s">
        <v>64</v>
      </c>
      <c r="G6" s="34" t="s">
        <v>14</v>
      </c>
      <c r="H6" s="202"/>
      <c r="I6" s="196" t="s">
        <v>78</v>
      </c>
      <c r="J6" s="203"/>
      <c r="K6" s="204" t="s">
        <v>79</v>
      </c>
      <c r="L6" s="205" t="s">
        <v>80</v>
      </c>
      <c r="M6" s="203"/>
      <c r="N6" s="206"/>
      <c r="O6" s="191"/>
      <c r="P6" s="191"/>
      <c r="Q6" s="191"/>
      <c r="R6" s="191"/>
      <c r="S6" s="191"/>
      <c r="T6" s="191"/>
      <c r="U6" s="191"/>
      <c r="V6" s="191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207"/>
      <c r="BX6" s="207"/>
      <c r="BY6" s="207"/>
      <c r="BZ6" s="207"/>
      <c r="CA6" s="207"/>
      <c r="CB6" s="187"/>
      <c r="CC6" s="187"/>
      <c r="CD6" s="191"/>
      <c r="CE6" s="191"/>
      <c r="CF6" s="187"/>
      <c r="CG6" s="187"/>
      <c r="CH6" s="187"/>
      <c r="CI6" s="187"/>
      <c r="CJ6" s="187"/>
      <c r="CK6" s="187"/>
      <c r="CL6" s="191"/>
      <c r="CM6" s="191"/>
      <c r="CN6" s="191"/>
      <c r="CO6" s="193"/>
      <c r="CP6" s="194"/>
      <c r="CQ6" s="194"/>
      <c r="CR6" s="193"/>
      <c r="CS6" s="193"/>
      <c r="CT6" s="187"/>
      <c r="CU6" s="187"/>
      <c r="CV6" s="187"/>
      <c r="CW6" s="192"/>
      <c r="CX6" s="192"/>
      <c r="CY6" s="192"/>
      <c r="CZ6" s="192"/>
      <c r="DA6" s="192"/>
      <c r="DB6" s="192"/>
      <c r="DC6" s="192"/>
    </row>
    <row r="7" spans="1:107" s="5" customFormat="1" ht="18.75" customHeight="1" thickBot="1" x14ac:dyDescent="0.25">
      <c r="A7" s="274" t="s">
        <v>15</v>
      </c>
      <c r="B7" s="274"/>
      <c r="C7" s="274"/>
      <c r="D7" s="314">
        <v>45383</v>
      </c>
      <c r="E7" s="314"/>
      <c r="F7" s="314"/>
      <c r="G7" s="314"/>
      <c r="H7" s="208"/>
      <c r="I7" s="196" t="s">
        <v>81</v>
      </c>
      <c r="J7" s="196"/>
      <c r="K7" s="206"/>
      <c r="L7" s="206"/>
      <c r="M7" s="196"/>
      <c r="N7" s="208"/>
      <c r="O7" s="209" t="s">
        <v>73</v>
      </c>
      <c r="P7" s="191"/>
      <c r="Q7" s="191"/>
      <c r="R7" s="191"/>
      <c r="S7" s="191"/>
      <c r="T7" s="191"/>
      <c r="U7" s="191"/>
      <c r="V7" s="191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3"/>
      <c r="CP7" s="194"/>
      <c r="CQ7" s="194"/>
      <c r="CR7" s="193"/>
      <c r="CS7" s="193"/>
      <c r="CT7" s="187"/>
      <c r="CU7" s="187"/>
      <c r="CV7" s="187"/>
      <c r="CW7" s="192"/>
      <c r="CX7" s="192"/>
      <c r="CY7" s="192"/>
      <c r="CZ7" s="192"/>
      <c r="DA7" s="192"/>
      <c r="DB7" s="192"/>
      <c r="DC7" s="192"/>
    </row>
    <row r="8" spans="1:107" s="183" customFormat="1" ht="18.75" customHeight="1" thickBot="1" x14ac:dyDescent="0.25">
      <c r="A8" s="190"/>
      <c r="B8" s="190"/>
      <c r="C8" s="190"/>
      <c r="D8" s="190"/>
      <c r="E8" s="190"/>
      <c r="F8" s="190"/>
      <c r="G8" s="190"/>
      <c r="H8" s="190"/>
      <c r="I8" s="191"/>
      <c r="J8" s="191"/>
      <c r="K8" s="191"/>
      <c r="L8" s="191"/>
      <c r="M8" s="191"/>
      <c r="N8" s="191"/>
      <c r="O8" s="192" t="s">
        <v>6</v>
      </c>
      <c r="P8" s="191"/>
      <c r="Q8" s="191"/>
      <c r="R8" s="191"/>
      <c r="S8" s="191"/>
      <c r="T8" s="191"/>
      <c r="U8" s="191"/>
      <c r="V8" s="191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3"/>
      <c r="CP8" s="194"/>
      <c r="CQ8" s="194"/>
      <c r="CR8" s="193"/>
      <c r="CS8" s="193"/>
      <c r="CZ8" s="192"/>
      <c r="DA8" s="192"/>
      <c r="DB8" s="192"/>
      <c r="DC8" s="192"/>
    </row>
    <row r="9" spans="1:107" ht="14.5" hidden="1" thickBot="1" x14ac:dyDescent="0.25">
      <c r="A9" s="7"/>
      <c r="B9" s="7"/>
      <c r="C9" s="7"/>
      <c r="D9" s="7"/>
      <c r="E9" s="7"/>
      <c r="F9" s="7"/>
      <c r="G9" s="7"/>
      <c r="H9" s="7"/>
      <c r="I9" s="8"/>
      <c r="J9" s="8"/>
      <c r="K9" s="8"/>
      <c r="L9" s="8"/>
      <c r="M9" s="8"/>
      <c r="N9" s="8"/>
      <c r="O9" s="16">
        <f>YEAR($D$7)</f>
        <v>2024</v>
      </c>
      <c r="P9" s="16">
        <f>YEAR($D$7+1)</f>
        <v>2024</v>
      </c>
      <c r="Q9" s="16">
        <f>YEAR($D$7+2)</f>
        <v>2024</v>
      </c>
      <c r="R9" s="16">
        <f>YEAR($D$7+3)</f>
        <v>2024</v>
      </c>
      <c r="S9" s="16">
        <f>YEAR($D$7+4)</f>
        <v>2024</v>
      </c>
      <c r="T9" s="16">
        <f>YEAR($D$7+5)</f>
        <v>2024</v>
      </c>
      <c r="U9" s="16">
        <f>YEAR($D$7+6)</f>
        <v>2024</v>
      </c>
      <c r="V9" s="16">
        <f>YEAR($D$7+7)</f>
        <v>2024</v>
      </c>
      <c r="W9" s="16">
        <f>YEAR($D$7+8)</f>
        <v>2024</v>
      </c>
      <c r="X9" s="16">
        <f>YEAR($D$7+9)</f>
        <v>2024</v>
      </c>
      <c r="Y9" s="16">
        <f>YEAR($D$7+10)</f>
        <v>2024</v>
      </c>
      <c r="Z9" s="16">
        <f>YEAR($D$7+11)</f>
        <v>2024</v>
      </c>
      <c r="AA9" s="16">
        <f>YEAR($D$7+12)</f>
        <v>2024</v>
      </c>
      <c r="AB9" s="16">
        <f>YEAR($D$7+13)</f>
        <v>2024</v>
      </c>
      <c r="AC9" s="16">
        <f>YEAR($D$7+14)</f>
        <v>2024</v>
      </c>
      <c r="AD9" s="16">
        <f>YEAR($D$7+15)</f>
        <v>2024</v>
      </c>
      <c r="AE9" s="16">
        <f>YEAR($D$7+16)</f>
        <v>2024</v>
      </c>
      <c r="AF9" s="16">
        <f>YEAR($D$7+17)</f>
        <v>2024</v>
      </c>
      <c r="AG9" s="16">
        <f>YEAR($D$7+18)</f>
        <v>2024</v>
      </c>
      <c r="AH9" s="16">
        <f>YEAR($D$7+19)</f>
        <v>2024</v>
      </c>
      <c r="AI9" s="16">
        <f>YEAR($D$7+20)</f>
        <v>2024</v>
      </c>
      <c r="AJ9" s="16">
        <f>YEAR($D$7+21)</f>
        <v>2024</v>
      </c>
      <c r="AK9" s="16">
        <f>YEAR($D$7+22)</f>
        <v>2024</v>
      </c>
      <c r="AL9" s="16">
        <f>YEAR($D$7+23)</f>
        <v>2024</v>
      </c>
      <c r="AM9" s="16">
        <f>YEAR($D$7+24)</f>
        <v>2024</v>
      </c>
      <c r="AN9" s="16">
        <f>YEAR($D$7+25)</f>
        <v>2024</v>
      </c>
      <c r="AO9" s="16">
        <f>YEAR($D$7+26)</f>
        <v>2024</v>
      </c>
      <c r="AP9" s="16">
        <f>YEAR($D$7+27)</f>
        <v>2024</v>
      </c>
      <c r="AQ9" s="16">
        <f>YEAR($D$7+28)</f>
        <v>2024</v>
      </c>
      <c r="AR9" s="16">
        <f t="shared" ref="AR9:BV9" si="0">YEAR($D$7+29)</f>
        <v>2024</v>
      </c>
      <c r="AS9" s="16">
        <f t="shared" si="0"/>
        <v>2024</v>
      </c>
      <c r="AT9" s="16">
        <f t="shared" si="0"/>
        <v>2024</v>
      </c>
      <c r="AU9" s="16">
        <f t="shared" si="0"/>
        <v>2024</v>
      </c>
      <c r="AV9" s="16">
        <f t="shared" si="0"/>
        <v>2024</v>
      </c>
      <c r="AW9" s="16">
        <f t="shared" si="0"/>
        <v>2024</v>
      </c>
      <c r="AX9" s="16">
        <f t="shared" si="0"/>
        <v>2024</v>
      </c>
      <c r="AY9" s="16">
        <f t="shared" si="0"/>
        <v>2024</v>
      </c>
      <c r="AZ9" s="16">
        <f t="shared" si="0"/>
        <v>2024</v>
      </c>
      <c r="BA9" s="16">
        <f t="shared" si="0"/>
        <v>2024</v>
      </c>
      <c r="BB9" s="16">
        <f t="shared" si="0"/>
        <v>2024</v>
      </c>
      <c r="BC9" s="16">
        <f t="shared" si="0"/>
        <v>2024</v>
      </c>
      <c r="BD9" s="16">
        <f t="shared" si="0"/>
        <v>2024</v>
      </c>
      <c r="BE9" s="16">
        <f t="shared" si="0"/>
        <v>2024</v>
      </c>
      <c r="BF9" s="16">
        <f t="shared" si="0"/>
        <v>2024</v>
      </c>
      <c r="BG9" s="16">
        <f t="shared" si="0"/>
        <v>2024</v>
      </c>
      <c r="BH9" s="16">
        <f t="shared" si="0"/>
        <v>2024</v>
      </c>
      <c r="BI9" s="16">
        <f t="shared" si="0"/>
        <v>2024</v>
      </c>
      <c r="BJ9" s="16">
        <f t="shared" si="0"/>
        <v>2024</v>
      </c>
      <c r="BK9" s="16">
        <f t="shared" si="0"/>
        <v>2024</v>
      </c>
      <c r="BL9" s="16">
        <f t="shared" si="0"/>
        <v>2024</v>
      </c>
      <c r="BM9" s="16">
        <f t="shared" si="0"/>
        <v>2024</v>
      </c>
      <c r="BN9" s="16">
        <f t="shared" si="0"/>
        <v>2024</v>
      </c>
      <c r="BO9" s="16">
        <f t="shared" si="0"/>
        <v>2024</v>
      </c>
      <c r="BP9" s="16">
        <f t="shared" si="0"/>
        <v>2024</v>
      </c>
      <c r="BQ9" s="16">
        <f t="shared" si="0"/>
        <v>2024</v>
      </c>
      <c r="BR9" s="16">
        <f t="shared" si="0"/>
        <v>2024</v>
      </c>
      <c r="BS9" s="16">
        <f t="shared" si="0"/>
        <v>2024</v>
      </c>
      <c r="BT9" s="16">
        <f t="shared" si="0"/>
        <v>2024</v>
      </c>
      <c r="BU9" s="16">
        <f t="shared" si="0"/>
        <v>2024</v>
      </c>
      <c r="BV9" s="16">
        <f t="shared" si="0"/>
        <v>2024</v>
      </c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18"/>
      <c r="CO9" s="31"/>
      <c r="CP9" s="36"/>
      <c r="CQ9" s="36"/>
      <c r="CR9" s="31"/>
      <c r="CS9" s="31"/>
      <c r="CW9" s="192"/>
      <c r="CX9" s="192"/>
      <c r="CY9" s="192"/>
      <c r="CZ9" s="192"/>
      <c r="DA9" s="192"/>
      <c r="DB9" s="192"/>
      <c r="DC9" s="192"/>
    </row>
    <row r="10" spans="1:107" s="15" customFormat="1" ht="13.5" hidden="1" thickBot="1" x14ac:dyDescent="0.25">
      <c r="A10" s="14"/>
      <c r="B10" s="14"/>
      <c r="C10" s="14"/>
      <c r="D10" s="14"/>
      <c r="E10" s="14"/>
      <c r="F10" s="14"/>
      <c r="G10" s="14"/>
      <c r="H10" s="14"/>
      <c r="I10" s="11"/>
      <c r="J10" s="11"/>
      <c r="K10" s="11"/>
      <c r="L10" s="11"/>
      <c r="M10" s="11"/>
      <c r="N10" s="11"/>
      <c r="O10" s="11">
        <f>MONTH($D$7)</f>
        <v>4</v>
      </c>
      <c r="P10" s="11">
        <f>MONTH($D$7+1)</f>
        <v>4</v>
      </c>
      <c r="Q10" s="11">
        <f>MONTH($D$7+2)</f>
        <v>4</v>
      </c>
      <c r="R10" s="11">
        <f>MONTH($D$7+3)</f>
        <v>4</v>
      </c>
      <c r="S10" s="11">
        <f>MONTH($D$7+4)</f>
        <v>4</v>
      </c>
      <c r="T10" s="11">
        <f>MONTH($D$7+5)</f>
        <v>4</v>
      </c>
      <c r="U10" s="11">
        <f>MONTH($D$7+6)</f>
        <v>4</v>
      </c>
      <c r="V10" s="11">
        <f>MONTH($D$7+7)</f>
        <v>4</v>
      </c>
      <c r="W10" s="11">
        <f>MONTH($D$7+8)</f>
        <v>4</v>
      </c>
      <c r="X10" s="11">
        <f>MONTH($D$7+9)</f>
        <v>4</v>
      </c>
      <c r="Y10" s="11">
        <f>MONTH($D$7+10)</f>
        <v>4</v>
      </c>
      <c r="Z10" s="11">
        <f>MONTH($D$7+11)</f>
        <v>4</v>
      </c>
      <c r="AA10" s="11">
        <f>MONTH($D$7+12)</f>
        <v>4</v>
      </c>
      <c r="AB10" s="11">
        <f>MONTH($D$7+13)</f>
        <v>4</v>
      </c>
      <c r="AC10" s="11">
        <f>MONTH($D$7+14)</f>
        <v>4</v>
      </c>
      <c r="AD10" s="11">
        <f>MONTH($D$7+15)</f>
        <v>4</v>
      </c>
      <c r="AE10" s="11">
        <f>MONTH($D$7+16)</f>
        <v>4</v>
      </c>
      <c r="AF10" s="11">
        <f>MONTH($D$7+17)</f>
        <v>4</v>
      </c>
      <c r="AG10" s="11">
        <f>MONTH($D$7+18)</f>
        <v>4</v>
      </c>
      <c r="AH10" s="11">
        <f>MONTH($D$7+19)</f>
        <v>4</v>
      </c>
      <c r="AI10" s="11">
        <f>MONTH($D$7+20)</f>
        <v>4</v>
      </c>
      <c r="AJ10" s="11">
        <f>MONTH($D$7+21)</f>
        <v>4</v>
      </c>
      <c r="AK10" s="11">
        <f>MONTH($D$7+22)</f>
        <v>4</v>
      </c>
      <c r="AL10" s="11">
        <f>MONTH($D$7+23)</f>
        <v>4</v>
      </c>
      <c r="AM10" s="11">
        <f>MONTH($D$7+24)</f>
        <v>4</v>
      </c>
      <c r="AN10" s="11">
        <f>MONTH($D$7+25)</f>
        <v>4</v>
      </c>
      <c r="AO10" s="11">
        <f>MONTH($D$7+26)</f>
        <v>4</v>
      </c>
      <c r="AP10" s="11">
        <f>MONTH($D$7+27)</f>
        <v>4</v>
      </c>
      <c r="AQ10" s="11">
        <f>MONTH($D$7+28)</f>
        <v>4</v>
      </c>
      <c r="AR10" s="11">
        <f>MONTH($D$7+29)</f>
        <v>4</v>
      </c>
      <c r="AS10" s="11">
        <f>MONTH($D$7+30)</f>
        <v>5</v>
      </c>
      <c r="AT10" s="11">
        <f>MONTH($D$7+31)</f>
        <v>5</v>
      </c>
      <c r="AU10" s="11">
        <f>MONTH($D$7+32)</f>
        <v>5</v>
      </c>
      <c r="AV10" s="11">
        <f>MONTH($D$7+33)</f>
        <v>5</v>
      </c>
      <c r="AW10" s="11">
        <f>MONTH($D$7+34)</f>
        <v>5</v>
      </c>
      <c r="AX10" s="11">
        <f>MONTH($D$7+35)</f>
        <v>5</v>
      </c>
      <c r="AY10" s="11">
        <f>MONTH($D$7+36)</f>
        <v>5</v>
      </c>
      <c r="AZ10" s="11">
        <f>MONTH($D$7+37)</f>
        <v>5</v>
      </c>
      <c r="BA10" s="11">
        <f>MONTH($D$7+38)</f>
        <v>5</v>
      </c>
      <c r="BB10" s="11">
        <f>MONTH($D$7+39)</f>
        <v>5</v>
      </c>
      <c r="BC10" s="11">
        <f>MONTH($D$7+40)</f>
        <v>5</v>
      </c>
      <c r="BD10" s="11">
        <f>MONTH($D$7+41)</f>
        <v>5</v>
      </c>
      <c r="BE10" s="11">
        <f>MONTH($D$7+42)</f>
        <v>5</v>
      </c>
      <c r="BF10" s="11">
        <f>MONTH($D$7+43)</f>
        <v>5</v>
      </c>
      <c r="BG10" s="11">
        <f>MONTH($D$7+44)</f>
        <v>5</v>
      </c>
      <c r="BH10" s="11">
        <f>MONTH($D$7+45)</f>
        <v>5</v>
      </c>
      <c r="BI10" s="11">
        <f>MONTH($D$7+46)</f>
        <v>5</v>
      </c>
      <c r="BJ10" s="11">
        <f>MONTH($D$7+47)</f>
        <v>5</v>
      </c>
      <c r="BK10" s="11">
        <f>MONTH($D$7+48)</f>
        <v>5</v>
      </c>
      <c r="BL10" s="11">
        <f>MONTH($D$7+49)</f>
        <v>5</v>
      </c>
      <c r="BM10" s="11">
        <f>MONTH($D$7+50)</f>
        <v>5</v>
      </c>
      <c r="BN10" s="11">
        <f>MONTH($D$7+51)</f>
        <v>5</v>
      </c>
      <c r="BO10" s="11">
        <f>MONTH($D$7+52)</f>
        <v>5</v>
      </c>
      <c r="BP10" s="11">
        <f>MONTH($D$7+53)</f>
        <v>5</v>
      </c>
      <c r="BQ10" s="11">
        <f>MONTH($D$7+54)</f>
        <v>5</v>
      </c>
      <c r="BR10" s="11">
        <f>MONTH($D$7+55)</f>
        <v>5</v>
      </c>
      <c r="BS10" s="11">
        <f>MONTH($D$7+56)</f>
        <v>5</v>
      </c>
      <c r="BT10" s="11">
        <f>MONTH($D$7+57)</f>
        <v>5</v>
      </c>
      <c r="BU10" s="11">
        <f>MONTH($D$7+58)</f>
        <v>5</v>
      </c>
      <c r="BV10" s="11">
        <f>MONTH($D$7+59)</f>
        <v>5</v>
      </c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9"/>
      <c r="CO10" s="32"/>
      <c r="CP10" s="37"/>
      <c r="CQ10" s="37"/>
      <c r="CR10" s="32"/>
      <c r="CS10" s="32"/>
      <c r="CV10" s="211"/>
      <c r="CW10" s="192"/>
      <c r="CX10" s="192"/>
      <c r="CY10" s="192"/>
      <c r="CZ10" s="212"/>
      <c r="DA10" s="212"/>
      <c r="DB10" s="212"/>
      <c r="DC10" s="212"/>
    </row>
    <row r="11" spans="1:107" s="15" customFormat="1" ht="10" hidden="1" thickBot="1" x14ac:dyDescent="0.25">
      <c r="A11" s="14"/>
      <c r="B11" s="14"/>
      <c r="C11" s="14"/>
      <c r="D11" s="14"/>
      <c r="E11" s="14"/>
      <c r="F11" s="14"/>
      <c r="G11" s="14"/>
      <c r="H11" s="14"/>
      <c r="I11" s="11"/>
      <c r="J11" s="11"/>
      <c r="K11" s="11"/>
      <c r="L11" s="11"/>
      <c r="M11" s="11"/>
      <c r="N11" s="11"/>
      <c r="O11" s="17">
        <f>DATE(O9,O10,O13)</f>
        <v>45383</v>
      </c>
      <c r="P11" s="17">
        <f t="shared" ref="P11:BV11" si="1">DATE(P9,P10,P13)</f>
        <v>45384</v>
      </c>
      <c r="Q11" s="17">
        <f t="shared" si="1"/>
        <v>45385</v>
      </c>
      <c r="R11" s="17">
        <f t="shared" si="1"/>
        <v>45386</v>
      </c>
      <c r="S11" s="17">
        <f t="shared" si="1"/>
        <v>45387</v>
      </c>
      <c r="T11" s="17">
        <f t="shared" si="1"/>
        <v>45388</v>
      </c>
      <c r="U11" s="17">
        <f t="shared" si="1"/>
        <v>45389</v>
      </c>
      <c r="V11" s="17">
        <f t="shared" si="1"/>
        <v>45390</v>
      </c>
      <c r="W11" s="17">
        <f t="shared" si="1"/>
        <v>45391</v>
      </c>
      <c r="X11" s="17">
        <f t="shared" si="1"/>
        <v>45392</v>
      </c>
      <c r="Y11" s="17">
        <f t="shared" si="1"/>
        <v>45393</v>
      </c>
      <c r="Z11" s="17">
        <f t="shared" si="1"/>
        <v>45394</v>
      </c>
      <c r="AA11" s="17">
        <f t="shared" si="1"/>
        <v>45395</v>
      </c>
      <c r="AB11" s="17">
        <f t="shared" si="1"/>
        <v>45396</v>
      </c>
      <c r="AC11" s="17">
        <f t="shared" si="1"/>
        <v>45397</v>
      </c>
      <c r="AD11" s="17">
        <f t="shared" si="1"/>
        <v>45398</v>
      </c>
      <c r="AE11" s="17">
        <f t="shared" si="1"/>
        <v>45399</v>
      </c>
      <c r="AF11" s="17">
        <f t="shared" si="1"/>
        <v>45400</v>
      </c>
      <c r="AG11" s="17">
        <f t="shared" si="1"/>
        <v>45401</v>
      </c>
      <c r="AH11" s="17">
        <f t="shared" si="1"/>
        <v>45402</v>
      </c>
      <c r="AI11" s="17">
        <f t="shared" si="1"/>
        <v>45403</v>
      </c>
      <c r="AJ11" s="17">
        <f t="shared" si="1"/>
        <v>45404</v>
      </c>
      <c r="AK11" s="17">
        <f t="shared" si="1"/>
        <v>45405</v>
      </c>
      <c r="AL11" s="17">
        <f t="shared" si="1"/>
        <v>45406</v>
      </c>
      <c r="AM11" s="17">
        <f t="shared" si="1"/>
        <v>45407</v>
      </c>
      <c r="AN11" s="17">
        <f t="shared" si="1"/>
        <v>45408</v>
      </c>
      <c r="AO11" s="17">
        <f t="shared" si="1"/>
        <v>45409</v>
      </c>
      <c r="AP11" s="17">
        <f t="shared" si="1"/>
        <v>45410</v>
      </c>
      <c r="AQ11" s="17">
        <f t="shared" si="1"/>
        <v>45411</v>
      </c>
      <c r="AR11" s="17">
        <f t="shared" si="1"/>
        <v>45412</v>
      </c>
      <c r="AS11" s="17">
        <f t="shared" si="1"/>
        <v>45413</v>
      </c>
      <c r="AT11" s="17">
        <f t="shared" si="1"/>
        <v>45414</v>
      </c>
      <c r="AU11" s="17">
        <f t="shared" si="1"/>
        <v>45415</v>
      </c>
      <c r="AV11" s="17">
        <f t="shared" si="1"/>
        <v>45416</v>
      </c>
      <c r="AW11" s="17">
        <f t="shared" si="1"/>
        <v>45417</v>
      </c>
      <c r="AX11" s="17">
        <f t="shared" si="1"/>
        <v>45418</v>
      </c>
      <c r="AY11" s="17">
        <f t="shared" si="1"/>
        <v>45419</v>
      </c>
      <c r="AZ11" s="17">
        <f t="shared" si="1"/>
        <v>45420</v>
      </c>
      <c r="BA11" s="17">
        <f t="shared" si="1"/>
        <v>45421</v>
      </c>
      <c r="BB11" s="17">
        <f t="shared" si="1"/>
        <v>45422</v>
      </c>
      <c r="BC11" s="17">
        <f t="shared" si="1"/>
        <v>45423</v>
      </c>
      <c r="BD11" s="17">
        <f t="shared" si="1"/>
        <v>45424</v>
      </c>
      <c r="BE11" s="17">
        <f t="shared" si="1"/>
        <v>45425</v>
      </c>
      <c r="BF11" s="17">
        <f t="shared" si="1"/>
        <v>45426</v>
      </c>
      <c r="BG11" s="17">
        <f t="shared" si="1"/>
        <v>45427</v>
      </c>
      <c r="BH11" s="17">
        <f t="shared" si="1"/>
        <v>45428</v>
      </c>
      <c r="BI11" s="17">
        <f t="shared" si="1"/>
        <v>45429</v>
      </c>
      <c r="BJ11" s="17">
        <f t="shared" si="1"/>
        <v>45430</v>
      </c>
      <c r="BK11" s="17">
        <f t="shared" si="1"/>
        <v>45431</v>
      </c>
      <c r="BL11" s="17">
        <f t="shared" si="1"/>
        <v>45432</v>
      </c>
      <c r="BM11" s="17">
        <f t="shared" si="1"/>
        <v>45433</v>
      </c>
      <c r="BN11" s="17">
        <f t="shared" si="1"/>
        <v>45434</v>
      </c>
      <c r="BO11" s="17">
        <f t="shared" si="1"/>
        <v>45435</v>
      </c>
      <c r="BP11" s="17">
        <f t="shared" si="1"/>
        <v>45436</v>
      </c>
      <c r="BQ11" s="17">
        <f t="shared" si="1"/>
        <v>45437</v>
      </c>
      <c r="BR11" s="17">
        <f t="shared" si="1"/>
        <v>45438</v>
      </c>
      <c r="BS11" s="17">
        <f t="shared" si="1"/>
        <v>45439</v>
      </c>
      <c r="BT11" s="17">
        <f t="shared" si="1"/>
        <v>45440</v>
      </c>
      <c r="BU11" s="17">
        <f t="shared" si="1"/>
        <v>45441</v>
      </c>
      <c r="BV11" s="17">
        <f t="shared" si="1"/>
        <v>45442</v>
      </c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9"/>
      <c r="CO11" s="32"/>
      <c r="CP11" s="37"/>
      <c r="CQ11" s="37"/>
      <c r="CR11" s="32"/>
      <c r="CS11" s="32"/>
      <c r="CV11" s="211"/>
      <c r="CW11" s="212"/>
      <c r="CX11" s="212"/>
      <c r="CY11" s="212"/>
      <c r="CZ11" s="212"/>
      <c r="DA11" s="212"/>
      <c r="DB11" s="212"/>
      <c r="DC11" s="212"/>
    </row>
    <row r="12" spans="1:107" s="183" customFormat="1" ht="14.15" customHeight="1" x14ac:dyDescent="0.2">
      <c r="A12" s="379" t="s">
        <v>1</v>
      </c>
      <c r="B12" s="293" t="s">
        <v>31</v>
      </c>
      <c r="C12" s="294"/>
      <c r="D12" s="293" t="s">
        <v>32</v>
      </c>
      <c r="E12" s="294"/>
      <c r="F12" s="361" t="s">
        <v>16</v>
      </c>
      <c r="G12" s="362"/>
      <c r="H12" s="363"/>
      <c r="I12" s="376" t="s">
        <v>0</v>
      </c>
      <c r="J12" s="361" t="s">
        <v>4</v>
      </c>
      <c r="K12" s="391" t="s">
        <v>20</v>
      </c>
      <c r="L12" s="374"/>
      <c r="M12" s="376" t="s">
        <v>65</v>
      </c>
      <c r="N12" s="358" t="s">
        <v>36</v>
      </c>
      <c r="O12" s="214" t="str">
        <f>IF(D7="",""," "&amp;MONTH(D7)&amp;"月")</f>
        <v xml:space="preserve"> 4月</v>
      </c>
      <c r="P12" s="215" t="str">
        <f t="shared" ref="P12:AU12" si="2">IF($D$7="","",IF(P13=1," "&amp;P10&amp;"月",""))</f>
        <v/>
      </c>
      <c r="Q12" s="215" t="str">
        <f t="shared" si="2"/>
        <v/>
      </c>
      <c r="R12" s="215" t="str">
        <f t="shared" si="2"/>
        <v/>
      </c>
      <c r="S12" s="215" t="str">
        <f t="shared" si="2"/>
        <v/>
      </c>
      <c r="T12" s="215" t="str">
        <f t="shared" si="2"/>
        <v/>
      </c>
      <c r="U12" s="215" t="str">
        <f t="shared" si="2"/>
        <v/>
      </c>
      <c r="V12" s="215" t="str">
        <f t="shared" si="2"/>
        <v/>
      </c>
      <c r="W12" s="215" t="str">
        <f t="shared" si="2"/>
        <v/>
      </c>
      <c r="X12" s="215" t="str">
        <f t="shared" si="2"/>
        <v/>
      </c>
      <c r="Y12" s="215" t="str">
        <f t="shared" si="2"/>
        <v/>
      </c>
      <c r="Z12" s="215" t="str">
        <f t="shared" si="2"/>
        <v/>
      </c>
      <c r="AA12" s="215" t="str">
        <f t="shared" si="2"/>
        <v/>
      </c>
      <c r="AB12" s="215" t="str">
        <f t="shared" si="2"/>
        <v/>
      </c>
      <c r="AC12" s="215" t="str">
        <f t="shared" si="2"/>
        <v/>
      </c>
      <c r="AD12" s="215" t="str">
        <f t="shared" si="2"/>
        <v/>
      </c>
      <c r="AE12" s="215" t="str">
        <f t="shared" si="2"/>
        <v/>
      </c>
      <c r="AF12" s="215" t="str">
        <f t="shared" si="2"/>
        <v/>
      </c>
      <c r="AG12" s="215" t="str">
        <f t="shared" si="2"/>
        <v/>
      </c>
      <c r="AH12" s="215" t="str">
        <f t="shared" si="2"/>
        <v/>
      </c>
      <c r="AI12" s="215" t="str">
        <f t="shared" si="2"/>
        <v/>
      </c>
      <c r="AJ12" s="215" t="str">
        <f t="shared" si="2"/>
        <v/>
      </c>
      <c r="AK12" s="215" t="str">
        <f t="shared" si="2"/>
        <v/>
      </c>
      <c r="AL12" s="215" t="str">
        <f t="shared" si="2"/>
        <v/>
      </c>
      <c r="AM12" s="215" t="str">
        <f t="shared" si="2"/>
        <v/>
      </c>
      <c r="AN12" s="215" t="str">
        <f t="shared" si="2"/>
        <v/>
      </c>
      <c r="AO12" s="215" t="str">
        <f t="shared" si="2"/>
        <v/>
      </c>
      <c r="AP12" s="215" t="str">
        <f t="shared" si="2"/>
        <v/>
      </c>
      <c r="AQ12" s="215" t="str">
        <f t="shared" si="2"/>
        <v/>
      </c>
      <c r="AR12" s="215" t="str">
        <f t="shared" si="2"/>
        <v/>
      </c>
      <c r="AS12" s="215" t="str">
        <f t="shared" si="2"/>
        <v xml:space="preserve"> 5月</v>
      </c>
      <c r="AT12" s="215" t="str">
        <f t="shared" si="2"/>
        <v/>
      </c>
      <c r="AU12" s="215" t="str">
        <f t="shared" si="2"/>
        <v/>
      </c>
      <c r="AV12" s="215" t="str">
        <f t="shared" ref="AV12:BV12" si="3">IF($D$7="","",IF(AV13=1," "&amp;AV10&amp;"月",""))</f>
        <v/>
      </c>
      <c r="AW12" s="215" t="str">
        <f t="shared" si="3"/>
        <v/>
      </c>
      <c r="AX12" s="215" t="str">
        <f t="shared" si="3"/>
        <v/>
      </c>
      <c r="AY12" s="215" t="str">
        <f t="shared" si="3"/>
        <v/>
      </c>
      <c r="AZ12" s="215" t="str">
        <f t="shared" si="3"/>
        <v/>
      </c>
      <c r="BA12" s="215" t="str">
        <f t="shared" si="3"/>
        <v/>
      </c>
      <c r="BB12" s="215" t="str">
        <f t="shared" si="3"/>
        <v/>
      </c>
      <c r="BC12" s="215" t="str">
        <f t="shared" si="3"/>
        <v/>
      </c>
      <c r="BD12" s="215" t="str">
        <f t="shared" si="3"/>
        <v/>
      </c>
      <c r="BE12" s="215" t="str">
        <f t="shared" si="3"/>
        <v/>
      </c>
      <c r="BF12" s="215" t="str">
        <f t="shared" si="3"/>
        <v/>
      </c>
      <c r="BG12" s="215" t="str">
        <f t="shared" si="3"/>
        <v/>
      </c>
      <c r="BH12" s="215" t="str">
        <f t="shared" si="3"/>
        <v/>
      </c>
      <c r="BI12" s="215" t="str">
        <f t="shared" si="3"/>
        <v/>
      </c>
      <c r="BJ12" s="215" t="str">
        <f t="shared" si="3"/>
        <v/>
      </c>
      <c r="BK12" s="215" t="str">
        <f t="shared" si="3"/>
        <v/>
      </c>
      <c r="BL12" s="215" t="str">
        <f t="shared" si="3"/>
        <v/>
      </c>
      <c r="BM12" s="215" t="str">
        <f t="shared" si="3"/>
        <v/>
      </c>
      <c r="BN12" s="215" t="str">
        <f t="shared" si="3"/>
        <v/>
      </c>
      <c r="BO12" s="215" t="str">
        <f t="shared" si="3"/>
        <v/>
      </c>
      <c r="BP12" s="215" t="str">
        <f t="shared" si="3"/>
        <v/>
      </c>
      <c r="BQ12" s="215" t="str">
        <f t="shared" si="3"/>
        <v/>
      </c>
      <c r="BR12" s="215" t="str">
        <f t="shared" si="3"/>
        <v/>
      </c>
      <c r="BS12" s="215" t="str">
        <f t="shared" si="3"/>
        <v/>
      </c>
      <c r="BT12" s="215" t="str">
        <f t="shared" si="3"/>
        <v/>
      </c>
      <c r="BU12" s="215" t="str">
        <f t="shared" si="3"/>
        <v/>
      </c>
      <c r="BV12" s="215" t="str">
        <f t="shared" si="3"/>
        <v/>
      </c>
      <c r="BW12" s="308" t="s">
        <v>37</v>
      </c>
      <c r="BX12" s="341" t="s">
        <v>21</v>
      </c>
      <c r="BY12" s="341"/>
      <c r="BZ12" s="341"/>
      <c r="CA12" s="308" t="s">
        <v>38</v>
      </c>
      <c r="CB12" s="348" t="s">
        <v>9</v>
      </c>
      <c r="CC12" s="349"/>
      <c r="CD12" s="349"/>
      <c r="CE12" s="349"/>
      <c r="CF12" s="349"/>
      <c r="CG12" s="349"/>
      <c r="CH12" s="349"/>
      <c r="CI12" s="349"/>
      <c r="CJ12" s="349"/>
      <c r="CK12" s="349"/>
      <c r="CL12" s="349"/>
      <c r="CM12" s="350"/>
      <c r="CN12" s="210"/>
      <c r="CO12" s="234"/>
      <c r="CP12" s="235"/>
      <c r="CQ12" s="235"/>
      <c r="CR12" s="234"/>
      <c r="CS12" s="234"/>
      <c r="CT12" s="187"/>
      <c r="CU12" s="187"/>
      <c r="CW12" s="183" t="str">
        <f>IF(C5&lt;&gt;"新型コロナウイルス感染症","入力内容から発生人数を算出しています。WEB報告の参考としてください。","")</f>
        <v/>
      </c>
      <c r="DA12" s="187"/>
    </row>
    <row r="13" spans="1:107" s="183" customFormat="1" ht="14.15" customHeight="1" x14ac:dyDescent="0.2">
      <c r="A13" s="380"/>
      <c r="B13" s="295"/>
      <c r="C13" s="296"/>
      <c r="D13" s="295"/>
      <c r="E13" s="296"/>
      <c r="F13" s="364"/>
      <c r="G13" s="365"/>
      <c r="H13" s="366"/>
      <c r="I13" s="377"/>
      <c r="J13" s="364"/>
      <c r="K13" s="373" t="s">
        <v>5</v>
      </c>
      <c r="L13" s="388" t="s">
        <v>19</v>
      </c>
      <c r="M13" s="377"/>
      <c r="N13" s="359"/>
      <c r="O13" s="216">
        <f>IF(D7="","",DAY($D$7))</f>
        <v>1</v>
      </c>
      <c r="P13" s="217">
        <f>IF(D7="","",DAY($D$7+1))</f>
        <v>2</v>
      </c>
      <c r="Q13" s="217">
        <f>IF(D7="","",DAY($D$7+2))</f>
        <v>3</v>
      </c>
      <c r="R13" s="217">
        <f>IF(D7="","",DAY($D$7+3))</f>
        <v>4</v>
      </c>
      <c r="S13" s="217">
        <f>IF(D7="","",DAY($D$7+4))</f>
        <v>5</v>
      </c>
      <c r="T13" s="217">
        <f>IF(D7="","",DAY($D$7+5))</f>
        <v>6</v>
      </c>
      <c r="U13" s="217">
        <f>IF(D7="","",DAY($D$7+6))</f>
        <v>7</v>
      </c>
      <c r="V13" s="217">
        <f>IF(D7="","",DAY($D$7+7))</f>
        <v>8</v>
      </c>
      <c r="W13" s="217">
        <f>IF(D7="","",DAY($D$7+8))</f>
        <v>9</v>
      </c>
      <c r="X13" s="217">
        <f>IF(D7="","",DAY($D$7+9))</f>
        <v>10</v>
      </c>
      <c r="Y13" s="217">
        <f>IF(D7="","",DAY($D$7+10))</f>
        <v>11</v>
      </c>
      <c r="Z13" s="217">
        <f>IF(D7="","",DAY($D$7+11))</f>
        <v>12</v>
      </c>
      <c r="AA13" s="217">
        <f>IF(D7="","",DAY($D$7+12))</f>
        <v>13</v>
      </c>
      <c r="AB13" s="217">
        <f>IF(D7="","",DAY($D$7+13))</f>
        <v>14</v>
      </c>
      <c r="AC13" s="217">
        <f>IF(D7="","",DAY($D$7+14))</f>
        <v>15</v>
      </c>
      <c r="AD13" s="217">
        <f>IF(D7="","",DAY($D$7+15))</f>
        <v>16</v>
      </c>
      <c r="AE13" s="217">
        <f>IF(D7="","",DAY($D$7+16))</f>
        <v>17</v>
      </c>
      <c r="AF13" s="217">
        <f>IF(D7="","",DAY($D$7+17))</f>
        <v>18</v>
      </c>
      <c r="AG13" s="217">
        <f>IF(D7="","",DAY($D$7+18))</f>
        <v>19</v>
      </c>
      <c r="AH13" s="217">
        <f>IF(D7="","",DAY($D$7+19))</f>
        <v>20</v>
      </c>
      <c r="AI13" s="217">
        <f>IF(D7="","",DAY($D$7+20))</f>
        <v>21</v>
      </c>
      <c r="AJ13" s="217">
        <f>IF(D7="","",DAY($D$7+21))</f>
        <v>22</v>
      </c>
      <c r="AK13" s="217">
        <f>IF(D7="","",DAY($D$7+22))</f>
        <v>23</v>
      </c>
      <c r="AL13" s="217">
        <f>IF(D7="","",DAY($D$7+23))</f>
        <v>24</v>
      </c>
      <c r="AM13" s="217">
        <f>IF(D7="","",DAY($D$7+24))</f>
        <v>25</v>
      </c>
      <c r="AN13" s="217">
        <f>IF(D7="","",DAY($D$7+25))</f>
        <v>26</v>
      </c>
      <c r="AO13" s="217">
        <f>IF(D7="","",DAY($D$7+26))</f>
        <v>27</v>
      </c>
      <c r="AP13" s="217">
        <f>IF(D7="","",DAY($D$7+27))</f>
        <v>28</v>
      </c>
      <c r="AQ13" s="217">
        <f>IF(D7="","",DAY($D$7+28))</f>
        <v>29</v>
      </c>
      <c r="AR13" s="217">
        <f>IF(D7="","",DAY($D$7+29))</f>
        <v>30</v>
      </c>
      <c r="AS13" s="217">
        <f>IF(D7="","",DAY($D$7+30))</f>
        <v>1</v>
      </c>
      <c r="AT13" s="217">
        <f>IF(D7="","",DAY($D$7+31))</f>
        <v>2</v>
      </c>
      <c r="AU13" s="217">
        <f>IF(D7="","",DAY($D$7+32))</f>
        <v>3</v>
      </c>
      <c r="AV13" s="217">
        <f>IF(D7="","",DAY($D$7+33))</f>
        <v>4</v>
      </c>
      <c r="AW13" s="217">
        <f>IF(D7="","",DAY($D$7+34))</f>
        <v>5</v>
      </c>
      <c r="AX13" s="217">
        <f>IF(D7="","",DAY($D$7+35))</f>
        <v>6</v>
      </c>
      <c r="AY13" s="217">
        <f>IF(D7="","",DAY($D$7+36))</f>
        <v>7</v>
      </c>
      <c r="AZ13" s="217">
        <f>IF(D7="","",DAY($D$7+37))</f>
        <v>8</v>
      </c>
      <c r="BA13" s="217">
        <f>IF(D7="","",DAY($D$7+38))</f>
        <v>9</v>
      </c>
      <c r="BB13" s="217">
        <f>IF(D7="","",DAY($D$7+39))</f>
        <v>10</v>
      </c>
      <c r="BC13" s="217">
        <f>IF(D7="","",DAY($D$7+40))</f>
        <v>11</v>
      </c>
      <c r="BD13" s="217">
        <f>IF(D7="","",DAY($D$7+41))</f>
        <v>12</v>
      </c>
      <c r="BE13" s="217">
        <f>IF(D7="","",DAY($D$7+42))</f>
        <v>13</v>
      </c>
      <c r="BF13" s="217">
        <f>IF(D7="","",DAY($D$7+43))</f>
        <v>14</v>
      </c>
      <c r="BG13" s="217">
        <f>IF(D7="","",DAY($D$7+44))</f>
        <v>15</v>
      </c>
      <c r="BH13" s="217">
        <f>IF(D7="","",DAY($D$7+45))</f>
        <v>16</v>
      </c>
      <c r="BI13" s="217">
        <f>IF(D7="","",DAY($D$7+46))</f>
        <v>17</v>
      </c>
      <c r="BJ13" s="217">
        <f>IF(D7="","",DAY($D$7+47))</f>
        <v>18</v>
      </c>
      <c r="BK13" s="217">
        <f>IF(D7="","",DAY($D$7+48))</f>
        <v>19</v>
      </c>
      <c r="BL13" s="217">
        <f>IF(D7="","",DAY($D$7+49))</f>
        <v>20</v>
      </c>
      <c r="BM13" s="217">
        <f>IF(D7="","",DAY($D$7+50))</f>
        <v>21</v>
      </c>
      <c r="BN13" s="217">
        <f>IF(D7="","",DAY($D$7+51))</f>
        <v>22</v>
      </c>
      <c r="BO13" s="217">
        <f>IF(D7="","",DAY($D$7+52))</f>
        <v>23</v>
      </c>
      <c r="BP13" s="217">
        <f>IF(D7="","",DAY($D$7+53))</f>
        <v>24</v>
      </c>
      <c r="BQ13" s="217">
        <f>IF(D7="","",DAY($D$7+54))</f>
        <v>25</v>
      </c>
      <c r="BR13" s="217">
        <f>IF(D7="","",DAY($D$7+55))</f>
        <v>26</v>
      </c>
      <c r="BS13" s="217">
        <f>IF(D7="","",DAY($D$7+56))</f>
        <v>27</v>
      </c>
      <c r="BT13" s="217">
        <f>IF(D7="","",DAY($D$7+57))</f>
        <v>28</v>
      </c>
      <c r="BU13" s="217">
        <f>IF(D7="","",DAY($D$7+58))</f>
        <v>29</v>
      </c>
      <c r="BV13" s="218">
        <f>IF(D7="","",DAY($D$7+59))</f>
        <v>30</v>
      </c>
      <c r="BW13" s="309"/>
      <c r="BX13" s="342"/>
      <c r="BY13" s="342"/>
      <c r="BZ13" s="342"/>
      <c r="CA13" s="309"/>
      <c r="CB13" s="351"/>
      <c r="CC13" s="352"/>
      <c r="CD13" s="352"/>
      <c r="CE13" s="352"/>
      <c r="CF13" s="352"/>
      <c r="CG13" s="352"/>
      <c r="CH13" s="352"/>
      <c r="CI13" s="352"/>
      <c r="CJ13" s="352"/>
      <c r="CK13" s="352"/>
      <c r="CL13" s="352"/>
      <c r="CM13" s="353"/>
      <c r="CN13" s="210"/>
      <c r="CO13" s="234"/>
      <c r="CP13" s="235"/>
      <c r="CQ13" s="235"/>
      <c r="CR13" s="234"/>
      <c r="CS13" s="234"/>
      <c r="CT13" s="187"/>
      <c r="CU13" s="187"/>
      <c r="CW13" s="183" t="str">
        <f>IF(C5&lt;&gt;"新型コロナウイルス感染症","○ユニット・フロア別の有症状者数（累計）","")</f>
        <v/>
      </c>
      <c r="DA13" s="270" t="str">
        <f>IF(C5&lt;&gt;"新型コロナウイルス感染症","○有症状者数（現時点）、入院者数、死亡者数","")</f>
        <v/>
      </c>
      <c r="DB13" s="270"/>
      <c r="DC13" s="270"/>
    </row>
    <row r="14" spans="1:107" s="183" customFormat="1" ht="14.15" customHeight="1" thickBot="1" x14ac:dyDescent="0.25">
      <c r="A14" s="381"/>
      <c r="B14" s="297"/>
      <c r="C14" s="298"/>
      <c r="D14" s="297"/>
      <c r="E14" s="298"/>
      <c r="F14" s="367"/>
      <c r="G14" s="368"/>
      <c r="H14" s="369"/>
      <c r="I14" s="378"/>
      <c r="J14" s="367"/>
      <c r="K14" s="367"/>
      <c r="L14" s="389"/>
      <c r="M14" s="378"/>
      <c r="N14" s="360"/>
      <c r="O14" s="219" t="str">
        <f>IFERROR(TEXT(O11,"aaa"),"")</f>
        <v>月</v>
      </c>
      <c r="P14" s="220" t="str">
        <f>IFERROR(TEXT(P11,"aaa"),"")</f>
        <v>火</v>
      </c>
      <c r="Q14" s="220" t="str">
        <f t="shared" ref="Q14:BV14" si="4">IFERROR(TEXT(Q11,"aaa"),"")</f>
        <v>水</v>
      </c>
      <c r="R14" s="220" t="str">
        <f t="shared" si="4"/>
        <v>木</v>
      </c>
      <c r="S14" s="220" t="str">
        <f t="shared" si="4"/>
        <v>金</v>
      </c>
      <c r="T14" s="220" t="str">
        <f t="shared" si="4"/>
        <v>土</v>
      </c>
      <c r="U14" s="220" t="str">
        <f t="shared" si="4"/>
        <v>日</v>
      </c>
      <c r="V14" s="220" t="str">
        <f t="shared" si="4"/>
        <v>月</v>
      </c>
      <c r="W14" s="220" t="str">
        <f t="shared" si="4"/>
        <v>火</v>
      </c>
      <c r="X14" s="220" t="str">
        <f t="shared" si="4"/>
        <v>水</v>
      </c>
      <c r="Y14" s="220" t="str">
        <f t="shared" si="4"/>
        <v>木</v>
      </c>
      <c r="Z14" s="220" t="str">
        <f t="shared" si="4"/>
        <v>金</v>
      </c>
      <c r="AA14" s="220" t="str">
        <f t="shared" si="4"/>
        <v>土</v>
      </c>
      <c r="AB14" s="220" t="str">
        <f t="shared" si="4"/>
        <v>日</v>
      </c>
      <c r="AC14" s="220" t="str">
        <f t="shared" si="4"/>
        <v>月</v>
      </c>
      <c r="AD14" s="220" t="str">
        <f t="shared" si="4"/>
        <v>火</v>
      </c>
      <c r="AE14" s="220" t="str">
        <f t="shared" si="4"/>
        <v>水</v>
      </c>
      <c r="AF14" s="220" t="str">
        <f t="shared" si="4"/>
        <v>木</v>
      </c>
      <c r="AG14" s="220" t="str">
        <f t="shared" si="4"/>
        <v>金</v>
      </c>
      <c r="AH14" s="220" t="str">
        <f t="shared" si="4"/>
        <v>土</v>
      </c>
      <c r="AI14" s="220" t="str">
        <f t="shared" si="4"/>
        <v>日</v>
      </c>
      <c r="AJ14" s="220" t="str">
        <f t="shared" si="4"/>
        <v>月</v>
      </c>
      <c r="AK14" s="220" t="str">
        <f t="shared" si="4"/>
        <v>火</v>
      </c>
      <c r="AL14" s="220" t="str">
        <f t="shared" si="4"/>
        <v>水</v>
      </c>
      <c r="AM14" s="220" t="str">
        <f t="shared" si="4"/>
        <v>木</v>
      </c>
      <c r="AN14" s="220" t="str">
        <f t="shared" si="4"/>
        <v>金</v>
      </c>
      <c r="AO14" s="220" t="str">
        <f t="shared" si="4"/>
        <v>土</v>
      </c>
      <c r="AP14" s="220" t="str">
        <f t="shared" si="4"/>
        <v>日</v>
      </c>
      <c r="AQ14" s="220" t="str">
        <f t="shared" si="4"/>
        <v>月</v>
      </c>
      <c r="AR14" s="220" t="str">
        <f t="shared" si="4"/>
        <v>火</v>
      </c>
      <c r="AS14" s="220" t="str">
        <f t="shared" si="4"/>
        <v>水</v>
      </c>
      <c r="AT14" s="220" t="str">
        <f t="shared" si="4"/>
        <v>木</v>
      </c>
      <c r="AU14" s="220" t="str">
        <f t="shared" si="4"/>
        <v>金</v>
      </c>
      <c r="AV14" s="220" t="str">
        <f t="shared" si="4"/>
        <v>土</v>
      </c>
      <c r="AW14" s="220" t="str">
        <f t="shared" si="4"/>
        <v>日</v>
      </c>
      <c r="AX14" s="220" t="str">
        <f t="shared" si="4"/>
        <v>月</v>
      </c>
      <c r="AY14" s="220" t="str">
        <f t="shared" si="4"/>
        <v>火</v>
      </c>
      <c r="AZ14" s="220" t="str">
        <f t="shared" si="4"/>
        <v>水</v>
      </c>
      <c r="BA14" s="220" t="str">
        <f t="shared" si="4"/>
        <v>木</v>
      </c>
      <c r="BB14" s="220" t="str">
        <f t="shared" si="4"/>
        <v>金</v>
      </c>
      <c r="BC14" s="220" t="str">
        <f t="shared" si="4"/>
        <v>土</v>
      </c>
      <c r="BD14" s="220" t="str">
        <f t="shared" si="4"/>
        <v>日</v>
      </c>
      <c r="BE14" s="220" t="str">
        <f t="shared" si="4"/>
        <v>月</v>
      </c>
      <c r="BF14" s="220" t="str">
        <f t="shared" si="4"/>
        <v>火</v>
      </c>
      <c r="BG14" s="220" t="str">
        <f t="shared" si="4"/>
        <v>水</v>
      </c>
      <c r="BH14" s="220" t="str">
        <f t="shared" si="4"/>
        <v>木</v>
      </c>
      <c r="BI14" s="220" t="str">
        <f t="shared" si="4"/>
        <v>金</v>
      </c>
      <c r="BJ14" s="220" t="str">
        <f t="shared" si="4"/>
        <v>土</v>
      </c>
      <c r="BK14" s="220" t="str">
        <f t="shared" si="4"/>
        <v>日</v>
      </c>
      <c r="BL14" s="220" t="str">
        <f t="shared" si="4"/>
        <v>月</v>
      </c>
      <c r="BM14" s="220" t="str">
        <f t="shared" si="4"/>
        <v>火</v>
      </c>
      <c r="BN14" s="220" t="str">
        <f t="shared" si="4"/>
        <v>水</v>
      </c>
      <c r="BO14" s="220" t="str">
        <f t="shared" si="4"/>
        <v>木</v>
      </c>
      <c r="BP14" s="220" t="str">
        <f t="shared" si="4"/>
        <v>金</v>
      </c>
      <c r="BQ14" s="220" t="str">
        <f t="shared" si="4"/>
        <v>土</v>
      </c>
      <c r="BR14" s="220" t="str">
        <f t="shared" si="4"/>
        <v>日</v>
      </c>
      <c r="BS14" s="220" t="str">
        <f t="shared" si="4"/>
        <v>月</v>
      </c>
      <c r="BT14" s="220" t="str">
        <f t="shared" si="4"/>
        <v>火</v>
      </c>
      <c r="BU14" s="220" t="str">
        <f t="shared" si="4"/>
        <v>水</v>
      </c>
      <c r="BV14" s="220" t="str">
        <f t="shared" si="4"/>
        <v>木</v>
      </c>
      <c r="BW14" s="310"/>
      <c r="BX14" s="343"/>
      <c r="BY14" s="343"/>
      <c r="BZ14" s="343"/>
      <c r="CA14" s="310"/>
      <c r="CB14" s="354"/>
      <c r="CC14" s="355"/>
      <c r="CD14" s="355"/>
      <c r="CE14" s="355"/>
      <c r="CF14" s="355"/>
      <c r="CG14" s="355"/>
      <c r="CH14" s="355"/>
      <c r="CI14" s="355"/>
      <c r="CJ14" s="355"/>
      <c r="CK14" s="355"/>
      <c r="CL14" s="355"/>
      <c r="CM14" s="356"/>
      <c r="CN14" s="229" t="s">
        <v>39</v>
      </c>
      <c r="CO14" s="230" t="s">
        <v>40</v>
      </c>
      <c r="CP14" s="346" t="s">
        <v>41</v>
      </c>
      <c r="CQ14" s="346"/>
      <c r="CR14" s="236" t="s">
        <v>43</v>
      </c>
      <c r="CS14" s="234"/>
      <c r="CT14" s="187"/>
      <c r="CU14" s="187"/>
      <c r="CW14" s="213"/>
      <c r="CX14" s="213" t="str">
        <f>IF(C5&lt;&gt;"新型コロナウイルス感染症","利用者","")</f>
        <v/>
      </c>
      <c r="CY14" s="213" t="str">
        <f>IF(C5&lt;&gt;"新型コロナウイルス感染症","職員","")</f>
        <v/>
      </c>
      <c r="DA14" s="187"/>
      <c r="DB14" s="210" t="str">
        <f>IF(C5&lt;&gt;"新型コロナウイルス感染症","利用者","")</f>
        <v/>
      </c>
      <c r="DC14" s="210" t="str">
        <f>IF(C5&lt;&gt;"新型コロナウイルス感染症","職員","")</f>
        <v/>
      </c>
    </row>
    <row r="15" spans="1:107" ht="15" customHeight="1" x14ac:dyDescent="0.2">
      <c r="A15" s="97" t="str">
        <f>IF(B15="","","1")</f>
        <v>1</v>
      </c>
      <c r="B15" s="385" t="s">
        <v>49</v>
      </c>
      <c r="C15" s="386"/>
      <c r="D15" s="385" t="s">
        <v>24</v>
      </c>
      <c r="E15" s="386"/>
      <c r="F15" s="385" t="s">
        <v>48</v>
      </c>
      <c r="G15" s="390"/>
      <c r="H15" s="386"/>
      <c r="I15" s="241" t="s">
        <v>2</v>
      </c>
      <c r="J15" s="242">
        <v>83</v>
      </c>
      <c r="K15" s="182" t="s">
        <v>44</v>
      </c>
      <c r="L15" s="243">
        <v>45383</v>
      </c>
      <c r="M15" s="244">
        <v>45383</v>
      </c>
      <c r="N15" s="104" t="s">
        <v>7</v>
      </c>
      <c r="O15" s="250" t="s">
        <v>23</v>
      </c>
      <c r="P15" s="251" t="s">
        <v>23</v>
      </c>
      <c r="Q15" s="251" t="s">
        <v>23</v>
      </c>
      <c r="R15" s="251" t="s">
        <v>23</v>
      </c>
      <c r="S15" s="251" t="s">
        <v>23</v>
      </c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251"/>
      <c r="BG15" s="251"/>
      <c r="BH15" s="251"/>
      <c r="BI15" s="251"/>
      <c r="BJ15" s="251"/>
      <c r="BK15" s="251"/>
      <c r="BL15" s="251"/>
      <c r="BM15" s="251"/>
      <c r="BN15" s="251"/>
      <c r="BO15" s="251"/>
      <c r="BP15" s="251"/>
      <c r="BQ15" s="251"/>
      <c r="BR15" s="251"/>
      <c r="BS15" s="251"/>
      <c r="BT15" s="251"/>
      <c r="BU15" s="251"/>
      <c r="BV15" s="252"/>
      <c r="BW15" s="245">
        <v>45394</v>
      </c>
      <c r="BX15" s="106"/>
      <c r="BY15" s="246" t="s">
        <v>22</v>
      </c>
      <c r="BZ15" s="106"/>
      <c r="CA15" s="141"/>
      <c r="CB15" s="142"/>
      <c r="CC15" s="143"/>
      <c r="CD15" s="143"/>
      <c r="CE15" s="143"/>
      <c r="CF15" s="143"/>
      <c r="CG15" s="143"/>
      <c r="CH15" s="143"/>
      <c r="CI15" s="143"/>
      <c r="CJ15" s="143"/>
      <c r="CK15" s="143"/>
      <c r="CL15" s="143"/>
      <c r="CM15" s="144"/>
      <c r="CN15" s="6" t="b">
        <f>COUNTIF(O15:BV15,"○")&gt;0</f>
        <v>1</v>
      </c>
      <c r="CO15" s="29">
        <f t="shared" ref="CO15:CO46" ca="1" si="5">IFERROR(OFFSET($O$11,0,MATCH("○",O15:BV15,0)-1,1,1),"")</f>
        <v>45383</v>
      </c>
      <c r="CP15" s="39">
        <f>IF(COUNTIF($B$15:B15,B15)=1,1,0)</f>
        <v>1</v>
      </c>
      <c r="CQ15" s="39">
        <f>SUM($CP$15:CP15)</f>
        <v>1</v>
      </c>
      <c r="CR15" s="29"/>
      <c r="CS15" s="29"/>
      <c r="CT15" s="5">
        <v>1</v>
      </c>
      <c r="CU15" s="1" t="str">
        <f t="shared" ref="CU15:CU24" si="6">IFERROR(INDEX(B:B,MATCH(CT15,CQ:CQ,0)),"")</f>
        <v>1F</v>
      </c>
      <c r="CW15" s="177" t="str">
        <f>IF($C$5&lt;&gt;"新型コロナウイルス感染症",IFERROR(IFERROR(INDEX(B:B,MATCH(CT15,CQ:CQ,0)),INDEX('記入例（職員）'!B:B,MATCH(CT15,'記入例（職員）'!CL:CL,0))),""),"")</f>
        <v/>
      </c>
      <c r="CX15" s="183" t="str">
        <f t="shared" ref="CX15:CX24" si="7">IF(AND($C$5&lt;&gt;"新型コロナウイルス感染症",CW15&lt;&gt;""),COUNTIFS(B:B,CW15,CN:CN,TRUE),"")</f>
        <v/>
      </c>
      <c r="CY15" s="183" t="str">
        <f>IF('記入例（職員）'!CP13="","",'記入例（職員）'!CP13)</f>
        <v/>
      </c>
      <c r="DA15" s="187" t="str">
        <f>IF(C5&lt;&gt;"新型コロナウイルス感染症","有症状者数（現時点）","")</f>
        <v/>
      </c>
      <c r="DB15" s="187" t="str">
        <f ca="1">IF(C5&lt;&gt;"新型コロナウイルス感染症",COUNTIF(OFFSET(A15,0,MATCH(CF5,11:11)-1,100,1),"○"),"")</f>
        <v/>
      </c>
      <c r="DC15" s="187" t="str">
        <f>IF(C5&lt;&gt;"新型コロナウイルス感染症",'記入例（職員）'!CT13,"")</f>
        <v/>
      </c>
    </row>
    <row r="16" spans="1:107" ht="15" customHeight="1" x14ac:dyDescent="0.2">
      <c r="A16" s="95">
        <f>IFERROR(IF(B16="","",A15+1),"")</f>
        <v>2</v>
      </c>
      <c r="B16" s="276" t="s">
        <v>49</v>
      </c>
      <c r="C16" s="277"/>
      <c r="D16" s="276" t="s">
        <v>10</v>
      </c>
      <c r="E16" s="277"/>
      <c r="F16" s="299" t="s">
        <v>51</v>
      </c>
      <c r="G16" s="300"/>
      <c r="H16" s="301"/>
      <c r="I16" s="107" t="s">
        <v>3</v>
      </c>
      <c r="J16" s="178">
        <v>79</v>
      </c>
      <c r="K16" s="178" t="s">
        <v>44</v>
      </c>
      <c r="L16" s="247">
        <v>45383</v>
      </c>
      <c r="M16" s="112">
        <v>45383</v>
      </c>
      <c r="N16" s="112" t="s">
        <v>8</v>
      </c>
      <c r="O16" s="253" t="s">
        <v>23</v>
      </c>
      <c r="P16" s="254" t="s">
        <v>23</v>
      </c>
      <c r="Q16" s="254" t="s">
        <v>23</v>
      </c>
      <c r="R16" s="254" t="s">
        <v>23</v>
      </c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4"/>
      <c r="BH16" s="254"/>
      <c r="BI16" s="254"/>
      <c r="BJ16" s="254"/>
      <c r="BK16" s="254"/>
      <c r="BL16" s="254"/>
      <c r="BM16" s="254"/>
      <c r="BN16" s="254"/>
      <c r="BO16" s="254"/>
      <c r="BP16" s="254"/>
      <c r="BQ16" s="254"/>
      <c r="BR16" s="254"/>
      <c r="BS16" s="254"/>
      <c r="BT16" s="254"/>
      <c r="BU16" s="254"/>
      <c r="BV16" s="255"/>
      <c r="BW16" s="113">
        <v>45394</v>
      </c>
      <c r="BX16" s="114"/>
      <c r="BY16" s="246" t="s">
        <v>22</v>
      </c>
      <c r="BZ16" s="114"/>
      <c r="CA16" s="145"/>
      <c r="CB16" s="142"/>
      <c r="CC16" s="143"/>
      <c r="CD16" s="143"/>
      <c r="CE16" s="143"/>
      <c r="CF16" s="143"/>
      <c r="CG16" s="143"/>
      <c r="CH16" s="143"/>
      <c r="CI16" s="143"/>
      <c r="CJ16" s="143"/>
      <c r="CK16" s="143"/>
      <c r="CL16" s="143"/>
      <c r="CM16" s="144"/>
      <c r="CN16" s="6" t="b">
        <f t="shared" ref="CN16:CN79" si="8">COUNTIF(O16:BV16,"○")&gt;0</f>
        <v>1</v>
      </c>
      <c r="CO16" s="29">
        <f t="shared" ca="1" si="5"/>
        <v>45383</v>
      </c>
      <c r="CP16" s="39">
        <f>IF(COUNTIF($B$15:B16,B16)=1,1,0)</f>
        <v>0</v>
      </c>
      <c r="CQ16" s="39">
        <f>SUM($CP$15:CP16)</f>
        <v>1</v>
      </c>
      <c r="CR16" s="29"/>
      <c r="CS16" s="29"/>
      <c r="CT16" s="5">
        <v>2</v>
      </c>
      <c r="CU16" s="1" t="str">
        <f t="shared" si="6"/>
        <v>2F</v>
      </c>
      <c r="CW16" s="177" t="str">
        <f>IF($C$5&lt;&gt;"新型コロナウイルス感染症",IFERROR(IFERROR(INDEX(B:B,MATCH(CT16,CQ:CQ,0)),INDEX('記入例（職員）'!B:B,MATCH(CT16,'記入例（職員）'!CL:CL,0))),""),"")</f>
        <v/>
      </c>
      <c r="CX16" s="183" t="str">
        <f t="shared" si="7"/>
        <v/>
      </c>
      <c r="CY16" s="183" t="str">
        <f>IF('記入例（職員）'!CP14="","",'記入例（職員）'!CP14)</f>
        <v/>
      </c>
      <c r="DA16" s="187" t="str">
        <f>IF(C5&lt;&gt;"新型コロナウイルス感染症","入院者数（現時点）","")</f>
        <v/>
      </c>
      <c r="DB16" s="187" t="str">
        <f>IF(C5&lt;&gt;"新型コロナウイルス感染症",COUNTIFS(BX:BX,"&lt;="&amp;CF5,BZ:BZ,"")+COUNTIFS(BX:BX,"&lt;="&amp;CF5,BZ:BZ,"&gt;="&amp;CF5),"")</f>
        <v/>
      </c>
      <c r="DC16" s="210" t="str">
        <f>IF(C5&lt;&gt;"新型コロナウイルス感染症","ー","")</f>
        <v/>
      </c>
    </row>
    <row r="17" spans="1:107" s="2" customFormat="1" ht="15" customHeight="1" x14ac:dyDescent="0.2">
      <c r="A17" s="95">
        <f t="shared" ref="A17:A80" si="9">IFERROR(IF(B17="","",A16+1),"")</f>
        <v>3</v>
      </c>
      <c r="B17" s="276" t="s">
        <v>49</v>
      </c>
      <c r="C17" s="277"/>
      <c r="D17" s="276" t="s">
        <v>11</v>
      </c>
      <c r="E17" s="277"/>
      <c r="F17" s="299" t="s">
        <v>52</v>
      </c>
      <c r="G17" s="300"/>
      <c r="H17" s="301"/>
      <c r="I17" s="107" t="s">
        <v>2</v>
      </c>
      <c r="J17" s="178">
        <v>86</v>
      </c>
      <c r="K17" s="178" t="s">
        <v>44</v>
      </c>
      <c r="L17" s="247">
        <v>45383</v>
      </c>
      <c r="M17" s="112">
        <v>45383</v>
      </c>
      <c r="N17" s="112" t="s">
        <v>7</v>
      </c>
      <c r="O17" s="253" t="s">
        <v>23</v>
      </c>
      <c r="P17" s="254" t="s">
        <v>23</v>
      </c>
      <c r="Q17" s="254" t="s">
        <v>23</v>
      </c>
      <c r="R17" s="254" t="s">
        <v>23</v>
      </c>
      <c r="S17" s="254" t="s">
        <v>23</v>
      </c>
      <c r="T17" s="254" t="s">
        <v>23</v>
      </c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  <c r="BR17" s="254"/>
      <c r="BS17" s="254"/>
      <c r="BT17" s="254"/>
      <c r="BU17" s="254"/>
      <c r="BV17" s="255"/>
      <c r="BW17" s="115">
        <v>45394</v>
      </c>
      <c r="BX17" s="116"/>
      <c r="BY17" s="246" t="s">
        <v>22</v>
      </c>
      <c r="BZ17" s="116"/>
      <c r="CA17" s="146"/>
      <c r="CB17" s="147"/>
      <c r="CC17" s="143"/>
      <c r="CD17" s="143"/>
      <c r="CE17" s="143"/>
      <c r="CF17" s="143"/>
      <c r="CG17" s="143"/>
      <c r="CH17" s="143"/>
      <c r="CI17" s="143"/>
      <c r="CJ17" s="143"/>
      <c r="CK17" s="143"/>
      <c r="CL17" s="143"/>
      <c r="CM17" s="144"/>
      <c r="CN17" s="6" t="b">
        <f t="shared" si="8"/>
        <v>1</v>
      </c>
      <c r="CO17" s="29">
        <f t="shared" ca="1" si="5"/>
        <v>45383</v>
      </c>
      <c r="CP17" s="39">
        <f>IF(COUNTIF($B$15:B17,B17)=1,1,0)</f>
        <v>0</v>
      </c>
      <c r="CQ17" s="39">
        <f>SUM($CP$15:CP17)</f>
        <v>1</v>
      </c>
      <c r="CR17" s="29"/>
      <c r="CS17" s="29"/>
      <c r="CT17" s="9">
        <v>3</v>
      </c>
      <c r="CU17" s="1" t="str">
        <f t="shared" si="6"/>
        <v/>
      </c>
      <c r="CV17" s="183"/>
      <c r="CW17" s="177" t="str">
        <f>IF($C$5&lt;&gt;"新型コロナウイルス感染症",IFERROR(IFERROR(INDEX(B:B,MATCH(CT17,CQ:CQ,0)),INDEX('記入例（職員）'!B:B,MATCH(CT17,'記入例（職員）'!CL:CL,0))),""),"")</f>
        <v/>
      </c>
      <c r="CX17" s="183" t="str">
        <f t="shared" si="7"/>
        <v/>
      </c>
      <c r="CY17" s="183" t="str">
        <f>IF('記入例（職員）'!CP15="","",'記入例（職員）'!CP15)</f>
        <v/>
      </c>
      <c r="CZ17" s="187"/>
      <c r="DA17" s="183" t="str">
        <f>IF(C5&lt;&gt;"新型コロナウイルス感染症","死亡者数（累計）","")</f>
        <v/>
      </c>
      <c r="DB17" s="183" t="str">
        <f>IF(C5&lt;&gt;"新型コロナウイルス感染症",COUNTA(CA15:CA114),"")</f>
        <v/>
      </c>
      <c r="DC17" s="210" t="str">
        <f>IF(C5&lt;&gt;"新型コロナウイルス感染症","ー","")</f>
        <v/>
      </c>
    </row>
    <row r="18" spans="1:107" ht="15" customHeight="1" x14ac:dyDescent="0.2">
      <c r="A18" s="95">
        <f t="shared" si="9"/>
        <v>4</v>
      </c>
      <c r="B18" s="276" t="s">
        <v>50</v>
      </c>
      <c r="C18" s="277"/>
      <c r="D18" s="276" t="s">
        <v>25</v>
      </c>
      <c r="E18" s="277"/>
      <c r="F18" s="299" t="s">
        <v>53</v>
      </c>
      <c r="G18" s="300"/>
      <c r="H18" s="301"/>
      <c r="I18" s="107" t="s">
        <v>2</v>
      </c>
      <c r="J18" s="117">
        <v>90</v>
      </c>
      <c r="K18" s="178" t="s">
        <v>44</v>
      </c>
      <c r="L18" s="247">
        <v>45384</v>
      </c>
      <c r="M18" s="112">
        <v>45384</v>
      </c>
      <c r="N18" s="112" t="s">
        <v>55</v>
      </c>
      <c r="O18" s="253"/>
      <c r="P18" s="254" t="s">
        <v>23</v>
      </c>
      <c r="Q18" s="254" t="s">
        <v>23</v>
      </c>
      <c r="R18" s="254" t="s">
        <v>23</v>
      </c>
      <c r="S18" s="254" t="s">
        <v>23</v>
      </c>
      <c r="T18" s="254" t="s">
        <v>23</v>
      </c>
      <c r="U18" s="254" t="s">
        <v>23</v>
      </c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  <c r="BR18" s="254"/>
      <c r="BS18" s="254"/>
      <c r="BT18" s="254"/>
      <c r="BU18" s="254"/>
      <c r="BV18" s="255"/>
      <c r="BW18" s="105">
        <v>45395</v>
      </c>
      <c r="BX18" s="106"/>
      <c r="BY18" s="246" t="s">
        <v>22</v>
      </c>
      <c r="BZ18" s="106"/>
      <c r="CA18" s="141"/>
      <c r="CB18" s="148"/>
      <c r="CC18" s="149"/>
      <c r="CD18" s="149"/>
      <c r="CE18" s="149"/>
      <c r="CF18" s="149"/>
      <c r="CG18" s="149"/>
      <c r="CH18" s="149"/>
      <c r="CI18" s="149"/>
      <c r="CJ18" s="149"/>
      <c r="CK18" s="149"/>
      <c r="CL18" s="149"/>
      <c r="CM18" s="150"/>
      <c r="CN18" s="6" t="b">
        <f t="shared" si="8"/>
        <v>1</v>
      </c>
      <c r="CO18" s="29">
        <f t="shared" ca="1" si="5"/>
        <v>45384</v>
      </c>
      <c r="CP18" s="39">
        <f>IF(COUNTIF($B$15:B18,B18)=1,1,0)</f>
        <v>1</v>
      </c>
      <c r="CQ18" s="39">
        <f>SUM($CP$15:CP18)</f>
        <v>2</v>
      </c>
      <c r="CR18" s="29"/>
      <c r="CS18" s="29"/>
      <c r="CT18" s="9">
        <v>4</v>
      </c>
      <c r="CU18" s="1" t="str">
        <f t="shared" si="6"/>
        <v/>
      </c>
      <c r="CW18" s="177" t="str">
        <f>IF($C$5&lt;&gt;"新型コロナウイルス感染症",IFERROR(IFERROR(INDEX(B:B,MATCH(CT18,CQ:CQ,0)),INDEX('記入例（職員）'!B:B,MATCH(CT18,'記入例（職員）'!CL:CL,0))),""),"")</f>
        <v/>
      </c>
      <c r="CX18" s="183" t="str">
        <f t="shared" si="7"/>
        <v/>
      </c>
      <c r="CY18" s="183" t="str">
        <f>IF('記入例（職員）'!CP16="","",'記入例（職員）'!CP16)</f>
        <v/>
      </c>
      <c r="CZ18" s="187"/>
    </row>
    <row r="19" spans="1:107" s="2" customFormat="1" ht="15" customHeight="1" x14ac:dyDescent="0.2">
      <c r="A19" s="95">
        <f t="shared" si="9"/>
        <v>5</v>
      </c>
      <c r="B19" s="276" t="s">
        <v>50</v>
      </c>
      <c r="C19" s="277"/>
      <c r="D19" s="276" t="s">
        <v>12</v>
      </c>
      <c r="E19" s="277"/>
      <c r="F19" s="299" t="s">
        <v>54</v>
      </c>
      <c r="G19" s="300"/>
      <c r="H19" s="301"/>
      <c r="I19" s="109" t="s">
        <v>3</v>
      </c>
      <c r="J19" s="178">
        <v>87</v>
      </c>
      <c r="K19" s="178" t="s">
        <v>44</v>
      </c>
      <c r="L19" s="112">
        <v>45384</v>
      </c>
      <c r="M19" s="112">
        <v>45384</v>
      </c>
      <c r="N19" s="107" t="s">
        <v>56</v>
      </c>
      <c r="O19" s="253"/>
      <c r="P19" s="254" t="s">
        <v>23</v>
      </c>
      <c r="Q19" s="254" t="s">
        <v>23</v>
      </c>
      <c r="R19" s="254" t="s">
        <v>23</v>
      </c>
      <c r="S19" s="254" t="s">
        <v>23</v>
      </c>
      <c r="T19" s="254" t="s">
        <v>23</v>
      </c>
      <c r="U19" s="254" t="s">
        <v>23</v>
      </c>
      <c r="V19" s="254" t="s">
        <v>23</v>
      </c>
      <c r="W19" s="254" t="s">
        <v>23</v>
      </c>
      <c r="X19" s="254" t="s">
        <v>23</v>
      </c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4"/>
      <c r="BH19" s="254"/>
      <c r="BI19" s="254"/>
      <c r="BJ19" s="254"/>
      <c r="BK19" s="254"/>
      <c r="BL19" s="254"/>
      <c r="BM19" s="254"/>
      <c r="BN19" s="254"/>
      <c r="BO19" s="254"/>
      <c r="BP19" s="254"/>
      <c r="BQ19" s="254"/>
      <c r="BR19" s="254"/>
      <c r="BS19" s="254"/>
      <c r="BT19" s="254"/>
      <c r="BU19" s="254"/>
      <c r="BV19" s="255"/>
      <c r="BW19" s="105">
        <v>45395</v>
      </c>
      <c r="BX19" s="106">
        <v>45385</v>
      </c>
      <c r="BY19" s="246" t="s">
        <v>22</v>
      </c>
      <c r="BZ19" s="106">
        <v>45392</v>
      </c>
      <c r="CA19" s="141"/>
      <c r="CB19" s="147"/>
      <c r="CC19" s="143"/>
      <c r="CD19" s="143"/>
      <c r="CE19" s="143"/>
      <c r="CF19" s="143"/>
      <c r="CG19" s="143"/>
      <c r="CH19" s="143"/>
      <c r="CI19" s="143"/>
      <c r="CJ19" s="143"/>
      <c r="CK19" s="143"/>
      <c r="CL19" s="143"/>
      <c r="CM19" s="144"/>
      <c r="CN19" s="6" t="b">
        <f t="shared" si="8"/>
        <v>1</v>
      </c>
      <c r="CO19" s="29">
        <f t="shared" ca="1" si="5"/>
        <v>45384</v>
      </c>
      <c r="CP19" s="39">
        <f>IF(COUNTIF($B$15:B19,B19)=1,1,0)</f>
        <v>0</v>
      </c>
      <c r="CQ19" s="39">
        <f>SUM($CP$15:CP19)</f>
        <v>2</v>
      </c>
      <c r="CR19" s="29"/>
      <c r="CS19" s="29"/>
      <c r="CT19" s="9">
        <v>5</v>
      </c>
      <c r="CU19" s="1" t="str">
        <f t="shared" si="6"/>
        <v/>
      </c>
      <c r="CV19" s="183"/>
      <c r="CW19" s="177" t="str">
        <f>IF($C$5&lt;&gt;"新型コロナウイルス感染症",IFERROR(IFERROR(INDEX(B:B,MATCH(CT19,CQ:CQ,0)),INDEX('記入例（職員）'!B:B,MATCH(CT19,'記入例（職員）'!CL:CL,0))),""),"")</f>
        <v/>
      </c>
      <c r="CX19" s="183" t="str">
        <f t="shared" si="7"/>
        <v/>
      </c>
      <c r="CY19" s="183" t="str">
        <f>IF('記入例（職員）'!CP17="","",'記入例（職員）'!CP17)</f>
        <v/>
      </c>
      <c r="CZ19" s="187"/>
      <c r="DA19" s="187"/>
      <c r="DB19" s="187"/>
      <c r="DC19" s="187"/>
    </row>
    <row r="20" spans="1:107" ht="15" customHeight="1" x14ac:dyDescent="0.2">
      <c r="A20" s="95" t="str">
        <f t="shared" si="9"/>
        <v/>
      </c>
      <c r="B20" s="276"/>
      <c r="C20" s="277"/>
      <c r="D20" s="276"/>
      <c r="E20" s="277"/>
      <c r="F20" s="299"/>
      <c r="G20" s="300"/>
      <c r="H20" s="301"/>
      <c r="I20" s="109"/>
      <c r="J20" s="178"/>
      <c r="K20" s="109"/>
      <c r="L20" s="110"/>
      <c r="M20" s="112"/>
      <c r="N20" s="112"/>
      <c r="O20" s="253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4"/>
      <c r="BH20" s="254"/>
      <c r="BI20" s="254"/>
      <c r="BJ20" s="254"/>
      <c r="BK20" s="254"/>
      <c r="BL20" s="254"/>
      <c r="BM20" s="254"/>
      <c r="BN20" s="254"/>
      <c r="BO20" s="254"/>
      <c r="BP20" s="254"/>
      <c r="BQ20" s="254"/>
      <c r="BR20" s="254"/>
      <c r="BS20" s="254"/>
      <c r="BT20" s="254"/>
      <c r="BU20" s="254"/>
      <c r="BV20" s="255"/>
      <c r="BW20" s="105"/>
      <c r="BX20" s="106"/>
      <c r="BY20" s="246" t="s">
        <v>22</v>
      </c>
      <c r="BZ20" s="106"/>
      <c r="CA20" s="141"/>
      <c r="CB20" s="142"/>
      <c r="CC20" s="143"/>
      <c r="CD20" s="143"/>
      <c r="CE20" s="143"/>
      <c r="CF20" s="143"/>
      <c r="CG20" s="143"/>
      <c r="CH20" s="143"/>
      <c r="CI20" s="143"/>
      <c r="CJ20" s="143"/>
      <c r="CK20" s="143"/>
      <c r="CL20" s="143"/>
      <c r="CM20" s="144"/>
      <c r="CN20" s="6" t="b">
        <f t="shared" si="8"/>
        <v>0</v>
      </c>
      <c r="CO20" s="29" t="str">
        <f t="shared" ca="1" si="5"/>
        <v/>
      </c>
      <c r="CP20" s="39">
        <f>IF(COUNTIF($B$15:B20,B20)=1,1,0)</f>
        <v>0</v>
      </c>
      <c r="CQ20" s="39">
        <f>SUM($CP$15:CP20)</f>
        <v>2</v>
      </c>
      <c r="CR20" s="29"/>
      <c r="CS20" s="29"/>
      <c r="CT20" s="9">
        <v>6</v>
      </c>
      <c r="CU20" s="1" t="str">
        <f t="shared" si="6"/>
        <v/>
      </c>
      <c r="CW20" s="177" t="str">
        <f>IF($C$5&lt;&gt;"新型コロナウイルス感染症",IFERROR(IFERROR(INDEX(B:B,MATCH(CT20,CQ:CQ,0)),INDEX('記入例（職員）'!B:B,MATCH(CT20,'記入例（職員）'!CL:CL,0))),""),"")</f>
        <v/>
      </c>
      <c r="CX20" s="183" t="str">
        <f t="shared" si="7"/>
        <v/>
      </c>
      <c r="CY20" s="183" t="str">
        <f>IF('記入例（職員）'!CP18="","",'記入例（職員）'!CP18)</f>
        <v/>
      </c>
      <c r="DB20" s="187"/>
      <c r="DC20" s="187"/>
    </row>
    <row r="21" spans="1:107" ht="15" customHeight="1" x14ac:dyDescent="0.2">
      <c r="A21" s="95" t="str">
        <f t="shared" si="9"/>
        <v/>
      </c>
      <c r="B21" s="276"/>
      <c r="C21" s="277"/>
      <c r="D21" s="276"/>
      <c r="E21" s="277"/>
      <c r="F21" s="299"/>
      <c r="G21" s="300"/>
      <c r="H21" s="301"/>
      <c r="I21" s="109"/>
      <c r="J21" s="178"/>
      <c r="K21" s="109"/>
      <c r="L21" s="110"/>
      <c r="M21" s="112"/>
      <c r="N21" s="107"/>
      <c r="O21" s="253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/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/>
      <c r="BF21" s="254"/>
      <c r="BG21" s="254"/>
      <c r="BH21" s="254"/>
      <c r="BI21" s="254"/>
      <c r="BJ21" s="254"/>
      <c r="BK21" s="254"/>
      <c r="BL21" s="254"/>
      <c r="BM21" s="254"/>
      <c r="BN21" s="254"/>
      <c r="BO21" s="254"/>
      <c r="BP21" s="254"/>
      <c r="BQ21" s="254"/>
      <c r="BR21" s="254"/>
      <c r="BS21" s="254"/>
      <c r="BT21" s="254"/>
      <c r="BU21" s="254"/>
      <c r="BV21" s="255"/>
      <c r="BW21" s="105"/>
      <c r="BX21" s="106"/>
      <c r="BY21" s="246" t="s">
        <v>22</v>
      </c>
      <c r="BZ21" s="106"/>
      <c r="CA21" s="141"/>
      <c r="CB21" s="142"/>
      <c r="CC21" s="143"/>
      <c r="CD21" s="143"/>
      <c r="CE21" s="143"/>
      <c r="CF21" s="143"/>
      <c r="CG21" s="143"/>
      <c r="CH21" s="143"/>
      <c r="CI21" s="143"/>
      <c r="CJ21" s="143"/>
      <c r="CK21" s="143"/>
      <c r="CL21" s="143"/>
      <c r="CM21" s="144"/>
      <c r="CN21" s="6" t="b">
        <f t="shared" si="8"/>
        <v>0</v>
      </c>
      <c r="CO21" s="29" t="str">
        <f t="shared" ca="1" si="5"/>
        <v/>
      </c>
      <c r="CP21" s="39">
        <f>IF(COUNTIF($B$15:B21,B21)=1,1,0)</f>
        <v>0</v>
      </c>
      <c r="CQ21" s="39">
        <f>SUM($CP$15:CP21)</f>
        <v>2</v>
      </c>
      <c r="CR21" s="29"/>
      <c r="CS21" s="29"/>
      <c r="CT21" s="9">
        <v>7</v>
      </c>
      <c r="CU21" s="1" t="str">
        <f t="shared" si="6"/>
        <v/>
      </c>
      <c r="CW21" s="177" t="str">
        <f>IF($C$5&lt;&gt;"新型コロナウイルス感染症",IFERROR(IFERROR(INDEX(B:B,MATCH(CT21,CQ:CQ,0)),INDEX('記入例（職員）'!B:B,MATCH(CT21,'記入例（職員）'!CL:CL,0))),""),"")</f>
        <v/>
      </c>
      <c r="CX21" s="183" t="str">
        <f t="shared" si="7"/>
        <v/>
      </c>
      <c r="CY21" s="183" t="str">
        <f>IF('記入例（職員）'!CP19="","",'記入例（職員）'!CP19)</f>
        <v/>
      </c>
      <c r="DB21" s="187"/>
      <c r="DC21" s="187"/>
    </row>
    <row r="22" spans="1:107" s="2" customFormat="1" ht="15" customHeight="1" x14ac:dyDescent="0.2">
      <c r="A22" s="95" t="str">
        <f t="shared" si="9"/>
        <v/>
      </c>
      <c r="B22" s="276"/>
      <c r="C22" s="277"/>
      <c r="D22" s="276"/>
      <c r="E22" s="277"/>
      <c r="F22" s="299"/>
      <c r="G22" s="300"/>
      <c r="H22" s="301"/>
      <c r="I22" s="109"/>
      <c r="J22" s="178"/>
      <c r="K22" s="109"/>
      <c r="L22" s="110"/>
      <c r="M22" s="112"/>
      <c r="N22" s="112"/>
      <c r="O22" s="256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4"/>
      <c r="BH22" s="254"/>
      <c r="BI22" s="254"/>
      <c r="BJ22" s="254"/>
      <c r="BK22" s="254"/>
      <c r="BL22" s="254"/>
      <c r="BM22" s="254"/>
      <c r="BN22" s="254"/>
      <c r="BO22" s="254"/>
      <c r="BP22" s="254"/>
      <c r="BQ22" s="254"/>
      <c r="BR22" s="254"/>
      <c r="BS22" s="254"/>
      <c r="BT22" s="254"/>
      <c r="BU22" s="254"/>
      <c r="BV22" s="255"/>
      <c r="BW22" s="119"/>
      <c r="BX22" s="106"/>
      <c r="BY22" s="246" t="s">
        <v>22</v>
      </c>
      <c r="BZ22" s="106"/>
      <c r="CA22" s="141"/>
      <c r="CB22" s="148"/>
      <c r="CC22" s="143"/>
      <c r="CD22" s="143"/>
      <c r="CE22" s="143"/>
      <c r="CF22" s="143"/>
      <c r="CG22" s="143"/>
      <c r="CH22" s="143"/>
      <c r="CI22" s="143"/>
      <c r="CJ22" s="143"/>
      <c r="CK22" s="143"/>
      <c r="CL22" s="143"/>
      <c r="CM22" s="144"/>
      <c r="CN22" s="6" t="b">
        <f t="shared" si="8"/>
        <v>0</v>
      </c>
      <c r="CO22" s="29" t="str">
        <f t="shared" ca="1" si="5"/>
        <v/>
      </c>
      <c r="CP22" s="39">
        <f>IF(COUNTIF($B$15:B22,B22)=1,1,0)</f>
        <v>0</v>
      </c>
      <c r="CQ22" s="39">
        <f>SUM($CP$15:CP22)</f>
        <v>2</v>
      </c>
      <c r="CR22" s="29"/>
      <c r="CS22" s="29"/>
      <c r="CT22" s="9">
        <v>8</v>
      </c>
      <c r="CU22" s="1" t="str">
        <f t="shared" si="6"/>
        <v/>
      </c>
      <c r="CV22" s="183"/>
      <c r="CW22" s="177" t="str">
        <f>IF($C$5&lt;&gt;"新型コロナウイルス感染症",IFERROR(IFERROR(INDEX(B:B,MATCH(CT22,CQ:CQ,0)),INDEX('記入例（職員）'!B:B,MATCH(CT22,'記入例（職員）'!CL:CL,0))),""),"")</f>
        <v/>
      </c>
      <c r="CX22" s="183" t="str">
        <f t="shared" si="7"/>
        <v/>
      </c>
      <c r="CY22" s="183" t="str">
        <f>IF('記入例（職員）'!CP20="","",'記入例（職員）'!CP20)</f>
        <v/>
      </c>
      <c r="CZ22" s="183"/>
      <c r="DA22" s="183"/>
      <c r="DB22" s="183"/>
      <c r="DC22" s="183"/>
    </row>
    <row r="23" spans="1:107" s="2" customFormat="1" ht="15" customHeight="1" x14ac:dyDescent="0.2">
      <c r="A23" s="95" t="str">
        <f t="shared" si="9"/>
        <v/>
      </c>
      <c r="B23" s="276"/>
      <c r="C23" s="277"/>
      <c r="D23" s="276"/>
      <c r="E23" s="277"/>
      <c r="F23" s="299"/>
      <c r="G23" s="300"/>
      <c r="H23" s="301"/>
      <c r="I23" s="109"/>
      <c r="J23" s="178"/>
      <c r="K23" s="109"/>
      <c r="L23" s="110"/>
      <c r="M23" s="112"/>
      <c r="N23" s="112"/>
      <c r="O23" s="256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  <c r="BR23" s="254"/>
      <c r="BS23" s="254"/>
      <c r="BT23" s="254"/>
      <c r="BU23" s="254"/>
      <c r="BV23" s="255"/>
      <c r="BW23" s="119"/>
      <c r="BX23" s="106"/>
      <c r="BY23" s="246" t="s">
        <v>22</v>
      </c>
      <c r="BZ23" s="106"/>
      <c r="CA23" s="141"/>
      <c r="CB23" s="142"/>
      <c r="CC23" s="143"/>
      <c r="CD23" s="143"/>
      <c r="CE23" s="143"/>
      <c r="CF23" s="143"/>
      <c r="CG23" s="143"/>
      <c r="CH23" s="143"/>
      <c r="CI23" s="143"/>
      <c r="CJ23" s="143"/>
      <c r="CK23" s="143"/>
      <c r="CL23" s="143"/>
      <c r="CM23" s="144"/>
      <c r="CN23" s="6" t="b">
        <f t="shared" si="8"/>
        <v>0</v>
      </c>
      <c r="CO23" s="29" t="str">
        <f t="shared" ca="1" si="5"/>
        <v/>
      </c>
      <c r="CP23" s="39">
        <f>IF(COUNTIF($B$15:B23,B23)=1,1,0)</f>
        <v>0</v>
      </c>
      <c r="CQ23" s="39">
        <f>SUM($CP$15:CP23)</f>
        <v>2</v>
      </c>
      <c r="CR23" s="29"/>
      <c r="CS23" s="29"/>
      <c r="CT23" s="9">
        <v>9</v>
      </c>
      <c r="CU23" s="1" t="str">
        <f t="shared" si="6"/>
        <v/>
      </c>
      <c r="CV23" s="183"/>
      <c r="CW23" s="177" t="str">
        <f>IF($C$5&lt;&gt;"新型コロナウイルス感染症",IFERROR(IFERROR(INDEX(B:B,MATCH(CT23,CQ:CQ,0)),INDEX('記入例（職員）'!B:B,MATCH(CT23,'記入例（職員）'!CL:CL,0))),""),"")</f>
        <v/>
      </c>
      <c r="CX23" s="183" t="str">
        <f t="shared" si="7"/>
        <v/>
      </c>
      <c r="CY23" s="183" t="str">
        <f>IF('記入例（職員）'!CP21="","",'記入例（職員）'!CP21)</f>
        <v/>
      </c>
      <c r="CZ23" s="183"/>
      <c r="DA23" s="183"/>
      <c r="DB23" s="183"/>
      <c r="DC23" s="183"/>
    </row>
    <row r="24" spans="1:107" s="2" customFormat="1" ht="15" customHeight="1" x14ac:dyDescent="0.2">
      <c r="A24" s="95" t="str">
        <f t="shared" si="9"/>
        <v/>
      </c>
      <c r="B24" s="276"/>
      <c r="C24" s="277"/>
      <c r="D24" s="276"/>
      <c r="E24" s="277"/>
      <c r="F24" s="299"/>
      <c r="G24" s="300"/>
      <c r="H24" s="301"/>
      <c r="I24" s="109"/>
      <c r="J24" s="178"/>
      <c r="K24" s="109"/>
      <c r="L24" s="120"/>
      <c r="M24" s="107"/>
      <c r="N24" s="107"/>
      <c r="O24" s="257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8"/>
      <c r="AK24" s="258"/>
      <c r="AL24" s="258"/>
      <c r="AM24" s="258"/>
      <c r="AN24" s="258"/>
      <c r="AO24" s="258"/>
      <c r="AP24" s="258"/>
      <c r="AQ24" s="258"/>
      <c r="AR24" s="258"/>
      <c r="AS24" s="258"/>
      <c r="AT24" s="258"/>
      <c r="AU24" s="258"/>
      <c r="AV24" s="258"/>
      <c r="AW24" s="258"/>
      <c r="AX24" s="258"/>
      <c r="AY24" s="258"/>
      <c r="AZ24" s="258"/>
      <c r="BA24" s="258"/>
      <c r="BB24" s="258"/>
      <c r="BC24" s="258"/>
      <c r="BD24" s="258"/>
      <c r="BE24" s="258"/>
      <c r="BF24" s="258"/>
      <c r="BG24" s="258"/>
      <c r="BH24" s="258"/>
      <c r="BI24" s="258"/>
      <c r="BJ24" s="258"/>
      <c r="BK24" s="258"/>
      <c r="BL24" s="258"/>
      <c r="BM24" s="258"/>
      <c r="BN24" s="258"/>
      <c r="BO24" s="258"/>
      <c r="BP24" s="258"/>
      <c r="BQ24" s="258"/>
      <c r="BR24" s="258"/>
      <c r="BS24" s="258"/>
      <c r="BT24" s="258"/>
      <c r="BU24" s="258"/>
      <c r="BV24" s="259"/>
      <c r="BW24" s="119"/>
      <c r="BX24" s="106"/>
      <c r="BY24" s="246" t="s">
        <v>22</v>
      </c>
      <c r="BZ24" s="106"/>
      <c r="CA24" s="141"/>
      <c r="CB24" s="147"/>
      <c r="CC24" s="143"/>
      <c r="CD24" s="143"/>
      <c r="CE24" s="143"/>
      <c r="CF24" s="143"/>
      <c r="CG24" s="143"/>
      <c r="CH24" s="143"/>
      <c r="CI24" s="143"/>
      <c r="CJ24" s="143"/>
      <c r="CK24" s="143"/>
      <c r="CL24" s="143"/>
      <c r="CM24" s="144"/>
      <c r="CN24" s="6" t="b">
        <f t="shared" si="8"/>
        <v>0</v>
      </c>
      <c r="CO24" s="29" t="str">
        <f t="shared" ca="1" si="5"/>
        <v/>
      </c>
      <c r="CP24" s="39">
        <f>IF(COUNTIF($B$15:B24,B24)=1,1,0)</f>
        <v>0</v>
      </c>
      <c r="CQ24" s="39">
        <f>SUM($CP$15:CP24)</f>
        <v>2</v>
      </c>
      <c r="CR24" s="29"/>
      <c r="CS24" s="29"/>
      <c r="CT24" s="9">
        <v>10</v>
      </c>
      <c r="CU24" s="1" t="str">
        <f t="shared" si="6"/>
        <v/>
      </c>
      <c r="CV24" s="183"/>
      <c r="CW24" s="177" t="str">
        <f>IF($C$5&lt;&gt;"新型コロナウイルス感染症",IFERROR(IFERROR(INDEX(B:B,MATCH(CT24,CQ:CQ,0)),INDEX('記入例（職員）'!B:B,MATCH(CT24,'記入例（職員）'!CL:CL,0))),""),"")</f>
        <v/>
      </c>
      <c r="CX24" s="183" t="str">
        <f t="shared" si="7"/>
        <v/>
      </c>
      <c r="CY24" s="183" t="str">
        <f>IF('記入例（職員）'!CP22="","",'記入例（職員）'!CP22)</f>
        <v/>
      </c>
      <c r="CZ24" s="183"/>
      <c r="DA24" s="183"/>
      <c r="DB24" s="183"/>
      <c r="DC24" s="183"/>
    </row>
    <row r="25" spans="1:107" s="2" customFormat="1" ht="15" customHeight="1" x14ac:dyDescent="0.2">
      <c r="A25" s="95" t="str">
        <f t="shared" si="9"/>
        <v/>
      </c>
      <c r="B25" s="276"/>
      <c r="C25" s="277"/>
      <c r="D25" s="276"/>
      <c r="E25" s="277"/>
      <c r="F25" s="299"/>
      <c r="G25" s="300"/>
      <c r="H25" s="301"/>
      <c r="I25" s="109"/>
      <c r="J25" s="178"/>
      <c r="K25" s="109"/>
      <c r="L25" s="120"/>
      <c r="M25" s="107"/>
      <c r="N25" s="107"/>
      <c r="O25" s="257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8"/>
      <c r="AK25" s="258"/>
      <c r="AL25" s="258"/>
      <c r="AM25" s="258"/>
      <c r="AN25" s="258"/>
      <c r="AO25" s="258"/>
      <c r="AP25" s="258"/>
      <c r="AQ25" s="258"/>
      <c r="AR25" s="258"/>
      <c r="AS25" s="258"/>
      <c r="AT25" s="258"/>
      <c r="AU25" s="258"/>
      <c r="AV25" s="258"/>
      <c r="AW25" s="258"/>
      <c r="AX25" s="258"/>
      <c r="AY25" s="258"/>
      <c r="AZ25" s="258"/>
      <c r="BA25" s="258"/>
      <c r="BB25" s="258"/>
      <c r="BC25" s="258"/>
      <c r="BD25" s="258"/>
      <c r="BE25" s="258"/>
      <c r="BF25" s="258"/>
      <c r="BG25" s="258"/>
      <c r="BH25" s="258"/>
      <c r="BI25" s="258"/>
      <c r="BJ25" s="258"/>
      <c r="BK25" s="258"/>
      <c r="BL25" s="258"/>
      <c r="BM25" s="258"/>
      <c r="BN25" s="258"/>
      <c r="BO25" s="258"/>
      <c r="BP25" s="258"/>
      <c r="BQ25" s="258"/>
      <c r="BR25" s="258"/>
      <c r="BS25" s="258"/>
      <c r="BT25" s="258"/>
      <c r="BU25" s="258"/>
      <c r="BV25" s="259"/>
      <c r="BW25" s="119"/>
      <c r="BX25" s="106"/>
      <c r="BY25" s="246" t="s">
        <v>22</v>
      </c>
      <c r="BZ25" s="106"/>
      <c r="CA25" s="141"/>
      <c r="CB25" s="147"/>
      <c r="CC25" s="151"/>
      <c r="CD25" s="151"/>
      <c r="CE25" s="151"/>
      <c r="CF25" s="151"/>
      <c r="CG25" s="151"/>
      <c r="CH25" s="151"/>
      <c r="CI25" s="151"/>
      <c r="CJ25" s="151"/>
      <c r="CK25" s="151"/>
      <c r="CL25" s="151"/>
      <c r="CM25" s="152"/>
      <c r="CN25" s="6" t="b">
        <f t="shared" si="8"/>
        <v>0</v>
      </c>
      <c r="CO25" s="29" t="str">
        <f t="shared" ca="1" si="5"/>
        <v/>
      </c>
      <c r="CP25" s="39">
        <f>IF(COUNTIF($B$15:B25,B25)=1,1,0)</f>
        <v>0</v>
      </c>
      <c r="CQ25" s="39">
        <f>SUM($CP$15:CP25)</f>
        <v>2</v>
      </c>
      <c r="CR25" s="29"/>
      <c r="CS25" s="29"/>
      <c r="CT25" s="9"/>
      <c r="CU25" s="9"/>
      <c r="CV25" s="183"/>
      <c r="CW25" s="213" t="str">
        <f>IF(C5&lt;&gt;"新型コロナウイルス感染症","計","")</f>
        <v/>
      </c>
      <c r="CX25" s="183" t="str">
        <f>IF(C5&lt;&gt;"新型コロナウイルス感染症",SUM(CX15:CX24),"")</f>
        <v/>
      </c>
      <c r="CY25" s="183" t="str">
        <f>IF('記入例（職員）'!CP23="","",'記入例（職員）'!CP23)</f>
        <v/>
      </c>
      <c r="CZ25" s="183"/>
      <c r="DA25" s="183"/>
      <c r="DB25" s="187"/>
      <c r="DC25" s="187"/>
    </row>
    <row r="26" spans="1:107" s="2" customFormat="1" ht="15" customHeight="1" x14ac:dyDescent="0.2">
      <c r="A26" s="95" t="str">
        <f t="shared" si="9"/>
        <v/>
      </c>
      <c r="B26" s="276"/>
      <c r="C26" s="277"/>
      <c r="D26" s="276"/>
      <c r="E26" s="277"/>
      <c r="F26" s="299"/>
      <c r="G26" s="300"/>
      <c r="H26" s="301"/>
      <c r="I26" s="109"/>
      <c r="J26" s="178"/>
      <c r="K26" s="109"/>
      <c r="L26" s="120"/>
      <c r="M26" s="107"/>
      <c r="N26" s="107"/>
      <c r="O26" s="257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8"/>
      <c r="AS26" s="258"/>
      <c r="AT26" s="258"/>
      <c r="AU26" s="258"/>
      <c r="AV26" s="258"/>
      <c r="AW26" s="258"/>
      <c r="AX26" s="258"/>
      <c r="AY26" s="258"/>
      <c r="AZ26" s="258"/>
      <c r="BA26" s="258"/>
      <c r="BB26" s="258"/>
      <c r="BC26" s="258"/>
      <c r="BD26" s="258"/>
      <c r="BE26" s="258"/>
      <c r="BF26" s="258"/>
      <c r="BG26" s="258"/>
      <c r="BH26" s="258"/>
      <c r="BI26" s="258"/>
      <c r="BJ26" s="258"/>
      <c r="BK26" s="258"/>
      <c r="BL26" s="258"/>
      <c r="BM26" s="258"/>
      <c r="BN26" s="258"/>
      <c r="BO26" s="258"/>
      <c r="BP26" s="258"/>
      <c r="BQ26" s="258"/>
      <c r="BR26" s="258"/>
      <c r="BS26" s="258"/>
      <c r="BT26" s="258"/>
      <c r="BU26" s="258"/>
      <c r="BV26" s="259"/>
      <c r="BW26" s="119"/>
      <c r="BX26" s="106"/>
      <c r="BY26" s="246" t="s">
        <v>22</v>
      </c>
      <c r="BZ26" s="106"/>
      <c r="CA26" s="141"/>
      <c r="CB26" s="147"/>
      <c r="CC26" s="143"/>
      <c r="CD26" s="143"/>
      <c r="CE26" s="143"/>
      <c r="CF26" s="143"/>
      <c r="CG26" s="143"/>
      <c r="CH26" s="143"/>
      <c r="CI26" s="143"/>
      <c r="CJ26" s="143"/>
      <c r="CK26" s="143"/>
      <c r="CL26" s="143"/>
      <c r="CM26" s="144"/>
      <c r="CN26" s="6" t="b">
        <f t="shared" si="8"/>
        <v>0</v>
      </c>
      <c r="CO26" s="29" t="str">
        <f t="shared" ca="1" si="5"/>
        <v/>
      </c>
      <c r="CP26" s="39">
        <f>IF(COUNTIF($B$15:B26,B26)=1,1,0)</f>
        <v>0</v>
      </c>
      <c r="CQ26" s="39">
        <f>SUM($CP$15:CP26)</f>
        <v>2</v>
      </c>
      <c r="CR26" s="29"/>
      <c r="CS26" s="29"/>
      <c r="CT26" s="9"/>
      <c r="CU26" s="9"/>
      <c r="CV26" s="183"/>
      <c r="CW26" s="183" t="str">
        <f>IF(C5="新型コロナウイルス感染症","入力内容から発生人数を算出しています。WEB報告の参考としてください。","")</f>
        <v>入力内容から発生人数を算出しています。WEB報告の参考としてください。</v>
      </c>
      <c r="CX26" s="183"/>
      <c r="CY26" s="183"/>
      <c r="CZ26" s="183"/>
      <c r="DA26" s="183"/>
      <c r="DB26" s="183"/>
      <c r="DC26" s="183"/>
    </row>
    <row r="27" spans="1:107" s="2" customFormat="1" ht="15" customHeight="1" x14ac:dyDescent="0.2">
      <c r="A27" s="95" t="str">
        <f t="shared" si="9"/>
        <v/>
      </c>
      <c r="B27" s="276"/>
      <c r="C27" s="277"/>
      <c r="D27" s="276"/>
      <c r="E27" s="277"/>
      <c r="F27" s="299"/>
      <c r="G27" s="300"/>
      <c r="H27" s="301"/>
      <c r="I27" s="109"/>
      <c r="J27" s="178"/>
      <c r="K27" s="109"/>
      <c r="L27" s="110"/>
      <c r="M27" s="112"/>
      <c r="N27" s="112"/>
      <c r="O27" s="257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58"/>
      <c r="AO27" s="258"/>
      <c r="AP27" s="258"/>
      <c r="AQ27" s="258"/>
      <c r="AR27" s="258"/>
      <c r="AS27" s="258"/>
      <c r="AT27" s="258"/>
      <c r="AU27" s="258"/>
      <c r="AV27" s="258"/>
      <c r="AW27" s="258"/>
      <c r="AX27" s="258"/>
      <c r="AY27" s="258"/>
      <c r="AZ27" s="258"/>
      <c r="BA27" s="258"/>
      <c r="BB27" s="258"/>
      <c r="BC27" s="258"/>
      <c r="BD27" s="258"/>
      <c r="BE27" s="258"/>
      <c r="BF27" s="258"/>
      <c r="BG27" s="258"/>
      <c r="BH27" s="258"/>
      <c r="BI27" s="258"/>
      <c r="BJ27" s="258"/>
      <c r="BK27" s="258"/>
      <c r="BL27" s="258"/>
      <c r="BM27" s="258"/>
      <c r="BN27" s="258"/>
      <c r="BO27" s="258"/>
      <c r="BP27" s="258"/>
      <c r="BQ27" s="258"/>
      <c r="BR27" s="258"/>
      <c r="BS27" s="258"/>
      <c r="BT27" s="258"/>
      <c r="BU27" s="258"/>
      <c r="BV27" s="259"/>
      <c r="BW27" s="119"/>
      <c r="BX27" s="106"/>
      <c r="BY27" s="246" t="s">
        <v>22</v>
      </c>
      <c r="BZ27" s="106"/>
      <c r="CA27" s="141"/>
      <c r="CB27" s="153"/>
      <c r="CC27" s="149"/>
      <c r="CD27" s="149"/>
      <c r="CE27" s="149"/>
      <c r="CF27" s="149"/>
      <c r="CG27" s="149"/>
      <c r="CH27" s="149"/>
      <c r="CI27" s="149"/>
      <c r="CJ27" s="149"/>
      <c r="CK27" s="149"/>
      <c r="CL27" s="149"/>
      <c r="CM27" s="150"/>
      <c r="CN27" s="6" t="b">
        <f t="shared" si="8"/>
        <v>0</v>
      </c>
      <c r="CO27" s="29" t="str">
        <f t="shared" ca="1" si="5"/>
        <v/>
      </c>
      <c r="CP27" s="39">
        <f>IF(COUNTIF($B$15:B27,B27)=1,1,0)</f>
        <v>0</v>
      </c>
      <c r="CQ27" s="39">
        <f>SUM($CP$15:CP27)</f>
        <v>2</v>
      </c>
      <c r="CR27" s="29"/>
      <c r="CS27" s="29"/>
      <c r="CV27" s="183"/>
      <c r="CW27" s="183" t="str">
        <f>IF(C5="新型コロナウイルス感染症","○ユニット・フロア名別の陽性者数（累計）","")</f>
        <v>○ユニット・フロア名別の陽性者数（累計）</v>
      </c>
      <c r="CX27" s="183"/>
      <c r="CY27" s="183"/>
      <c r="CZ27" s="183"/>
      <c r="DA27" s="183" t="str">
        <f>IF(C5="新型コロナウイルス感染症","○施設内療養者数、入院者数、死亡者数","")</f>
        <v>○施設内療養者数、入院者数、死亡者数</v>
      </c>
      <c r="DB27" s="183"/>
      <c r="DC27" s="183"/>
    </row>
    <row r="28" spans="1:107" s="2" customFormat="1" ht="15" customHeight="1" x14ac:dyDescent="0.2">
      <c r="A28" s="95" t="str">
        <f t="shared" si="9"/>
        <v/>
      </c>
      <c r="B28" s="276"/>
      <c r="C28" s="277"/>
      <c r="D28" s="276"/>
      <c r="E28" s="277"/>
      <c r="F28" s="299"/>
      <c r="G28" s="300"/>
      <c r="H28" s="301"/>
      <c r="I28" s="109"/>
      <c r="J28" s="178"/>
      <c r="K28" s="109"/>
      <c r="L28" s="120"/>
      <c r="M28" s="107"/>
      <c r="N28" s="107"/>
      <c r="O28" s="256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54"/>
      <c r="BM28" s="254"/>
      <c r="BN28" s="254"/>
      <c r="BO28" s="254"/>
      <c r="BP28" s="254"/>
      <c r="BQ28" s="254"/>
      <c r="BR28" s="254"/>
      <c r="BS28" s="254"/>
      <c r="BT28" s="254"/>
      <c r="BU28" s="254"/>
      <c r="BV28" s="255"/>
      <c r="BW28" s="119"/>
      <c r="BX28" s="106"/>
      <c r="BY28" s="246" t="s">
        <v>22</v>
      </c>
      <c r="BZ28" s="106"/>
      <c r="CA28" s="141"/>
      <c r="CB28" s="147"/>
      <c r="CC28" s="143"/>
      <c r="CD28" s="143"/>
      <c r="CE28" s="143"/>
      <c r="CF28" s="143"/>
      <c r="CG28" s="143"/>
      <c r="CH28" s="143"/>
      <c r="CI28" s="143"/>
      <c r="CJ28" s="143"/>
      <c r="CK28" s="143"/>
      <c r="CL28" s="143"/>
      <c r="CM28" s="144"/>
      <c r="CN28" s="6" t="b">
        <f t="shared" si="8"/>
        <v>0</v>
      </c>
      <c r="CO28" s="29" t="str">
        <f t="shared" ca="1" si="5"/>
        <v/>
      </c>
      <c r="CP28" s="39">
        <f>IF(COUNTIF($B$15:B28,B28)=1,1,0)</f>
        <v>0</v>
      </c>
      <c r="CQ28" s="39">
        <f>SUM($CP$15:CP28)</f>
        <v>2</v>
      </c>
      <c r="CR28" s="29"/>
      <c r="CS28" s="29"/>
      <c r="CV28" s="183"/>
      <c r="CW28" s="183"/>
      <c r="CX28" s="213" t="str">
        <f>IF(C5="新型コロナウイルス感染症","利用者","")</f>
        <v>利用者</v>
      </c>
      <c r="CY28" s="213" t="str">
        <f>IF(C5="新型コロナウイルス感染症","職員","")</f>
        <v>職員</v>
      </c>
      <c r="CZ28" s="183"/>
      <c r="DA28" s="183"/>
      <c r="DB28" s="213" t="str">
        <f>IF(C5="新型コロナウイルス感染症","利用者","")</f>
        <v>利用者</v>
      </c>
      <c r="DC28" s="213" t="str">
        <f>IF(C5="新型コロナウイルス感染症","職員","")</f>
        <v>職員</v>
      </c>
    </row>
    <row r="29" spans="1:107" s="2" customFormat="1" ht="15" customHeight="1" x14ac:dyDescent="0.2">
      <c r="A29" s="95" t="str">
        <f t="shared" si="9"/>
        <v/>
      </c>
      <c r="B29" s="276"/>
      <c r="C29" s="277"/>
      <c r="D29" s="276"/>
      <c r="E29" s="277"/>
      <c r="F29" s="299"/>
      <c r="G29" s="300"/>
      <c r="H29" s="301"/>
      <c r="I29" s="109"/>
      <c r="J29" s="178"/>
      <c r="K29" s="109"/>
      <c r="L29" s="120"/>
      <c r="M29" s="107"/>
      <c r="N29" s="107"/>
      <c r="O29" s="257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58"/>
      <c r="AK29" s="258"/>
      <c r="AL29" s="258"/>
      <c r="AM29" s="258"/>
      <c r="AN29" s="258"/>
      <c r="AO29" s="258"/>
      <c r="AP29" s="258"/>
      <c r="AQ29" s="258"/>
      <c r="AR29" s="258"/>
      <c r="AS29" s="258"/>
      <c r="AT29" s="258"/>
      <c r="AU29" s="258"/>
      <c r="AV29" s="258"/>
      <c r="AW29" s="258"/>
      <c r="AX29" s="258"/>
      <c r="AY29" s="258"/>
      <c r="AZ29" s="258"/>
      <c r="BA29" s="258"/>
      <c r="BB29" s="258"/>
      <c r="BC29" s="258"/>
      <c r="BD29" s="258"/>
      <c r="BE29" s="258"/>
      <c r="BF29" s="258"/>
      <c r="BG29" s="258"/>
      <c r="BH29" s="258"/>
      <c r="BI29" s="258"/>
      <c r="BJ29" s="258"/>
      <c r="BK29" s="258"/>
      <c r="BL29" s="258"/>
      <c r="BM29" s="258"/>
      <c r="BN29" s="258"/>
      <c r="BO29" s="258"/>
      <c r="BP29" s="258"/>
      <c r="BQ29" s="258"/>
      <c r="BR29" s="258"/>
      <c r="BS29" s="258"/>
      <c r="BT29" s="258"/>
      <c r="BU29" s="258"/>
      <c r="BV29" s="259"/>
      <c r="BW29" s="119"/>
      <c r="BX29" s="106"/>
      <c r="BY29" s="246" t="s">
        <v>22</v>
      </c>
      <c r="BZ29" s="106"/>
      <c r="CA29" s="141"/>
      <c r="CB29" s="147"/>
      <c r="CC29" s="143"/>
      <c r="CD29" s="143"/>
      <c r="CE29" s="143"/>
      <c r="CF29" s="143"/>
      <c r="CG29" s="143"/>
      <c r="CH29" s="143"/>
      <c r="CI29" s="143"/>
      <c r="CJ29" s="143"/>
      <c r="CK29" s="143"/>
      <c r="CL29" s="143"/>
      <c r="CM29" s="144"/>
      <c r="CN29" s="6" t="b">
        <f t="shared" si="8"/>
        <v>0</v>
      </c>
      <c r="CO29" s="29" t="str">
        <f t="shared" ca="1" si="5"/>
        <v/>
      </c>
      <c r="CP29" s="39">
        <f>IF(COUNTIF($B$15:B29,B29)=1,1,0)</f>
        <v>0</v>
      </c>
      <c r="CQ29" s="39">
        <f>SUM($CP$15:CP29)</f>
        <v>2</v>
      </c>
      <c r="CR29" s="29"/>
      <c r="CS29" s="29"/>
      <c r="CV29" s="183"/>
      <c r="CW29" s="210" t="str">
        <f>IF($C$5="新型コロナウイルス感染症",IFERROR(IFERROR(INDEX(B:B,MATCH(CT15,CQ:CQ,0)),INDEX('記入例（職員）'!B:B,MATCH(CT15,'記入例（職員）'!CL:CL,0))),""),"")</f>
        <v>1F</v>
      </c>
      <c r="CX29" s="187">
        <f t="shared" ref="CX29:CX38" si="10">IF(AND($C$5="新型コロナウイルス感染症",CW29&lt;&gt;""),COUNTIFS(B:B,CW29,K:K,"陽性"),"")</f>
        <v>3</v>
      </c>
      <c r="CY29" s="187">
        <f>IF('記入例（職員）'!CP27="","",'記入例（職員）'!CP27)</f>
        <v>2</v>
      </c>
      <c r="CZ29" s="187"/>
      <c r="DA29" s="187" t="str">
        <f>IF(C5="新型コロナウイルス感染症","施設内療養者数（現時点）","")</f>
        <v>施設内療養者数（現時点）</v>
      </c>
      <c r="DB29" s="187">
        <f>IF(C5="新型コロナウイルス感染症",COUNTIFS(L:L,"&lt;="&amp;CF5,BW:BW,"")+COUNTIFS(L:L,"&lt;="&amp;CF5,BW:BW,"&gt;"&amp;CF5),"")</f>
        <v>0</v>
      </c>
      <c r="DC29" s="213" t="str">
        <f>IF(C5="新型コロナウイルス感染症","ー","")</f>
        <v>ー</v>
      </c>
    </row>
    <row r="30" spans="1:107" s="2" customFormat="1" ht="15" customHeight="1" x14ac:dyDescent="0.2">
      <c r="A30" s="95" t="str">
        <f t="shared" si="9"/>
        <v/>
      </c>
      <c r="B30" s="276"/>
      <c r="C30" s="277"/>
      <c r="D30" s="276"/>
      <c r="E30" s="277"/>
      <c r="F30" s="299"/>
      <c r="G30" s="300"/>
      <c r="H30" s="301"/>
      <c r="I30" s="109"/>
      <c r="J30" s="178"/>
      <c r="K30" s="109"/>
      <c r="L30" s="110"/>
      <c r="M30" s="112"/>
      <c r="N30" s="112"/>
      <c r="O30" s="256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AU30" s="254"/>
      <c r="AV30" s="254"/>
      <c r="AW30" s="254"/>
      <c r="AX30" s="254"/>
      <c r="AY30" s="254"/>
      <c r="AZ30" s="254"/>
      <c r="BA30" s="254"/>
      <c r="BB30" s="254"/>
      <c r="BC30" s="254"/>
      <c r="BD30" s="254"/>
      <c r="BE30" s="254"/>
      <c r="BF30" s="254"/>
      <c r="BG30" s="254"/>
      <c r="BH30" s="254"/>
      <c r="BI30" s="254"/>
      <c r="BJ30" s="254"/>
      <c r="BK30" s="254"/>
      <c r="BL30" s="254"/>
      <c r="BM30" s="254"/>
      <c r="BN30" s="254"/>
      <c r="BO30" s="254"/>
      <c r="BP30" s="254"/>
      <c r="BQ30" s="254"/>
      <c r="BR30" s="254"/>
      <c r="BS30" s="254"/>
      <c r="BT30" s="254"/>
      <c r="BU30" s="254"/>
      <c r="BV30" s="255"/>
      <c r="BW30" s="119"/>
      <c r="BX30" s="106"/>
      <c r="BY30" s="246" t="s">
        <v>22</v>
      </c>
      <c r="BZ30" s="106"/>
      <c r="CA30" s="141"/>
      <c r="CB30" s="147"/>
      <c r="CC30" s="143"/>
      <c r="CD30" s="143"/>
      <c r="CE30" s="143"/>
      <c r="CF30" s="143"/>
      <c r="CG30" s="143"/>
      <c r="CH30" s="143"/>
      <c r="CI30" s="143"/>
      <c r="CJ30" s="143"/>
      <c r="CK30" s="143"/>
      <c r="CL30" s="143"/>
      <c r="CM30" s="144"/>
      <c r="CN30" s="6" t="b">
        <f t="shared" si="8"/>
        <v>0</v>
      </c>
      <c r="CO30" s="29" t="str">
        <f t="shared" ca="1" si="5"/>
        <v/>
      </c>
      <c r="CP30" s="39">
        <f>IF(COUNTIF($B$15:B30,B30)=1,1,0)</f>
        <v>0</v>
      </c>
      <c r="CQ30" s="39">
        <f>SUM($CP$15:CP30)</f>
        <v>2</v>
      </c>
      <c r="CR30" s="29"/>
      <c r="CS30" s="29"/>
      <c r="CT30" s="9"/>
      <c r="CU30" s="9"/>
      <c r="CV30" s="183"/>
      <c r="CW30" s="268" t="str">
        <f>IF($C$5="新型コロナウイルス感染症",IFERROR(IFERROR(INDEX(B:B,MATCH(CT16,CQ:CQ,0)),INDEX('記入例（職員）'!B:B,MATCH(CT16,'記入例（職員）'!CL:CL,0))),""),"")</f>
        <v>2F</v>
      </c>
      <c r="CX30" s="187">
        <f t="shared" si="10"/>
        <v>2</v>
      </c>
      <c r="CY30" s="187">
        <f>IF('記入例（職員）'!CP28="","",'記入例（職員）'!CP28)</f>
        <v>3</v>
      </c>
      <c r="CZ30" s="187"/>
      <c r="DA30" s="183" t="str">
        <f>IF(C5="新型コロナウイルス感染症","入院者数（現時点）","")</f>
        <v>入院者数（現時点）</v>
      </c>
      <c r="DB30" s="183">
        <f>IF(C5="新型コロナウイルス感染症",COUNTIFS(BX:BX,"&lt;="&amp;CF5,BZ:BZ,"")+COUNTIFS(BX:BX,"&lt;="&amp;CF5,BZ:BZ,"&gt;="&amp;CF5),"")</f>
        <v>0</v>
      </c>
      <c r="DC30" s="213" t="str">
        <f>IF(C5="新型コロナウイルス感染症","ー","")</f>
        <v>ー</v>
      </c>
    </row>
    <row r="31" spans="1:107" s="2" customFormat="1" ht="15" customHeight="1" x14ac:dyDescent="0.2">
      <c r="A31" s="95" t="str">
        <f t="shared" si="9"/>
        <v/>
      </c>
      <c r="B31" s="276"/>
      <c r="C31" s="277"/>
      <c r="D31" s="276"/>
      <c r="E31" s="277"/>
      <c r="F31" s="299"/>
      <c r="G31" s="300"/>
      <c r="H31" s="301"/>
      <c r="I31" s="109"/>
      <c r="J31" s="178"/>
      <c r="K31" s="109"/>
      <c r="L31" s="120"/>
      <c r="M31" s="107"/>
      <c r="N31" s="107"/>
      <c r="O31" s="256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54"/>
      <c r="BL31" s="254"/>
      <c r="BM31" s="254"/>
      <c r="BN31" s="254"/>
      <c r="BO31" s="254"/>
      <c r="BP31" s="254"/>
      <c r="BQ31" s="254"/>
      <c r="BR31" s="254"/>
      <c r="BS31" s="254"/>
      <c r="BT31" s="254"/>
      <c r="BU31" s="254"/>
      <c r="BV31" s="255"/>
      <c r="BW31" s="119"/>
      <c r="BX31" s="106"/>
      <c r="BY31" s="246" t="s">
        <v>22</v>
      </c>
      <c r="BZ31" s="106"/>
      <c r="CA31" s="141"/>
      <c r="CB31" s="148"/>
      <c r="CC31" s="149"/>
      <c r="CD31" s="149"/>
      <c r="CE31" s="149"/>
      <c r="CF31" s="149"/>
      <c r="CG31" s="149"/>
      <c r="CH31" s="149"/>
      <c r="CI31" s="149"/>
      <c r="CJ31" s="149"/>
      <c r="CK31" s="149"/>
      <c r="CL31" s="149"/>
      <c r="CM31" s="150"/>
      <c r="CN31" s="6" t="b">
        <f t="shared" si="8"/>
        <v>0</v>
      </c>
      <c r="CO31" s="29" t="str">
        <f t="shared" ca="1" si="5"/>
        <v/>
      </c>
      <c r="CP31" s="39">
        <f>IF(COUNTIF($B$15:B31,B31)=1,1,0)</f>
        <v>0</v>
      </c>
      <c r="CQ31" s="39">
        <f>SUM($CP$15:CP31)</f>
        <v>2</v>
      </c>
      <c r="CR31" s="29"/>
      <c r="CS31" s="29"/>
      <c r="CT31" s="9"/>
      <c r="CU31" s="9"/>
      <c r="CV31" s="183"/>
      <c r="CW31" s="268" t="str">
        <f>IF($C$5="新型コロナウイルス感染症",IFERROR(IFERROR(INDEX(B:B,MATCH(CT17,CQ:CQ,0)),INDEX('記入例（職員）'!B:B,MATCH(CT17,'記入例（職員）'!CL:CL,0))),""),"")</f>
        <v/>
      </c>
      <c r="CX31" s="187" t="str">
        <f t="shared" si="10"/>
        <v/>
      </c>
      <c r="CY31" s="187" t="str">
        <f>IF('記入例（職員）'!CP29="","",'記入例（職員）'!CP29)</f>
        <v/>
      </c>
      <c r="CZ31" s="183"/>
      <c r="DA31" s="187" t="str">
        <f>IF(C5="新型コロナウイルス感染症","死亡者数（累計）","")</f>
        <v>死亡者数（累計）</v>
      </c>
      <c r="DB31" s="187">
        <f>IF(C5="新型コロナウイルス感染症",COUNTA(CA15:CA114),"")</f>
        <v>0</v>
      </c>
      <c r="DC31" s="210" t="str">
        <f>IF(C5="新型コロナウイルス感染症","ー","")</f>
        <v>ー</v>
      </c>
    </row>
    <row r="32" spans="1:107" s="2" customFormat="1" ht="15" customHeight="1" x14ac:dyDescent="0.2">
      <c r="A32" s="95" t="str">
        <f t="shared" si="9"/>
        <v/>
      </c>
      <c r="B32" s="276"/>
      <c r="C32" s="277"/>
      <c r="D32" s="276"/>
      <c r="E32" s="277"/>
      <c r="F32" s="299"/>
      <c r="G32" s="300"/>
      <c r="H32" s="301"/>
      <c r="I32" s="109"/>
      <c r="J32" s="178"/>
      <c r="K32" s="109"/>
      <c r="L32" s="120"/>
      <c r="M32" s="107"/>
      <c r="N32" s="107"/>
      <c r="O32" s="256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254"/>
      <c r="BL32" s="254"/>
      <c r="BM32" s="254"/>
      <c r="BN32" s="254"/>
      <c r="BO32" s="254"/>
      <c r="BP32" s="254"/>
      <c r="BQ32" s="254"/>
      <c r="BR32" s="254"/>
      <c r="BS32" s="254"/>
      <c r="BT32" s="254"/>
      <c r="BU32" s="254"/>
      <c r="BV32" s="255"/>
      <c r="BW32" s="121"/>
      <c r="BX32" s="116"/>
      <c r="BY32" s="246" t="s">
        <v>22</v>
      </c>
      <c r="BZ32" s="116"/>
      <c r="CA32" s="146"/>
      <c r="CB32" s="148"/>
      <c r="CC32" s="149"/>
      <c r="CD32" s="149"/>
      <c r="CE32" s="149"/>
      <c r="CF32" s="149"/>
      <c r="CG32" s="149"/>
      <c r="CH32" s="149"/>
      <c r="CI32" s="149"/>
      <c r="CJ32" s="149"/>
      <c r="CK32" s="149"/>
      <c r="CL32" s="149"/>
      <c r="CM32" s="150"/>
      <c r="CN32" s="6" t="b">
        <f t="shared" si="8"/>
        <v>0</v>
      </c>
      <c r="CO32" s="29" t="str">
        <f t="shared" ca="1" si="5"/>
        <v/>
      </c>
      <c r="CP32" s="39">
        <f>IF(COUNTIF($B$15:B32,B32)=1,1,0)</f>
        <v>0</v>
      </c>
      <c r="CQ32" s="39">
        <f>SUM($CP$15:CP32)</f>
        <v>2</v>
      </c>
      <c r="CR32" s="29"/>
      <c r="CS32" s="29"/>
      <c r="CV32" s="183"/>
      <c r="CW32" s="268" t="str">
        <f>IF($C$5="新型コロナウイルス感染症",IFERROR(IFERROR(INDEX(B:B,MATCH(CT18,CQ:CQ,0)),INDEX('記入例（職員）'!B:B,MATCH(CT18,'記入例（職員）'!CL:CL,0))),""),"")</f>
        <v/>
      </c>
      <c r="CX32" s="187" t="str">
        <f t="shared" si="10"/>
        <v/>
      </c>
      <c r="CY32" s="187" t="str">
        <f>IF('記入例（職員）'!CP30="","",'記入例（職員）'!CP30)</f>
        <v/>
      </c>
      <c r="CZ32" s="187"/>
      <c r="DA32" s="187"/>
      <c r="DB32" s="183"/>
      <c r="DC32" s="183"/>
    </row>
    <row r="33" spans="1:107" ht="15" customHeight="1" x14ac:dyDescent="0.2">
      <c r="A33" s="95" t="str">
        <f t="shared" si="9"/>
        <v/>
      </c>
      <c r="B33" s="276"/>
      <c r="C33" s="277"/>
      <c r="D33" s="276"/>
      <c r="E33" s="277"/>
      <c r="F33" s="299"/>
      <c r="G33" s="300"/>
      <c r="H33" s="301"/>
      <c r="I33" s="109"/>
      <c r="J33" s="178"/>
      <c r="K33" s="109"/>
      <c r="L33" s="120"/>
      <c r="M33" s="107"/>
      <c r="N33" s="107"/>
      <c r="O33" s="256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4"/>
      <c r="BH33" s="254"/>
      <c r="BI33" s="254"/>
      <c r="BJ33" s="254"/>
      <c r="BK33" s="254"/>
      <c r="BL33" s="254"/>
      <c r="BM33" s="254"/>
      <c r="BN33" s="254"/>
      <c r="BO33" s="254"/>
      <c r="BP33" s="254"/>
      <c r="BQ33" s="254"/>
      <c r="BR33" s="254"/>
      <c r="BS33" s="254"/>
      <c r="BT33" s="254"/>
      <c r="BU33" s="254"/>
      <c r="BV33" s="255"/>
      <c r="BW33" s="121"/>
      <c r="BX33" s="106"/>
      <c r="BY33" s="246" t="s">
        <v>22</v>
      </c>
      <c r="BZ33" s="106"/>
      <c r="CA33" s="141"/>
      <c r="CB33" s="142"/>
      <c r="CC33" s="143"/>
      <c r="CD33" s="143"/>
      <c r="CE33" s="143"/>
      <c r="CF33" s="143"/>
      <c r="CG33" s="143"/>
      <c r="CH33" s="143"/>
      <c r="CI33" s="143"/>
      <c r="CJ33" s="143"/>
      <c r="CK33" s="143"/>
      <c r="CL33" s="143"/>
      <c r="CM33" s="144"/>
      <c r="CN33" s="6" t="b">
        <f t="shared" si="8"/>
        <v>0</v>
      </c>
      <c r="CO33" s="29" t="str">
        <f t="shared" ca="1" si="5"/>
        <v/>
      </c>
      <c r="CP33" s="39">
        <f>IF(COUNTIF($B$15:B33,B33)=1,1,0)</f>
        <v>0</v>
      </c>
      <c r="CQ33" s="39">
        <f>SUM($CP$15:CP33)</f>
        <v>2</v>
      </c>
      <c r="CR33" s="29"/>
      <c r="CS33" s="29"/>
      <c r="CT33" s="5"/>
      <c r="CU33" s="5"/>
      <c r="CW33" s="268" t="str">
        <f>IF($C$5="新型コロナウイルス感染症",IFERROR(IFERROR(INDEX(B:B,MATCH(CT19,CQ:CQ,0)),INDEX('記入例（職員）'!B:B,MATCH(CT19,'記入例（職員）'!CL:CL,0))),""),"")</f>
        <v/>
      </c>
      <c r="CX33" s="187" t="str">
        <f t="shared" si="10"/>
        <v/>
      </c>
      <c r="CY33" s="187" t="str">
        <f>IF('記入例（職員）'!CP31="","",'記入例（職員）'!CP31)</f>
        <v/>
      </c>
      <c r="CZ33" s="187"/>
      <c r="DA33" s="187"/>
    </row>
    <row r="34" spans="1:107" s="2" customFormat="1" ht="15" customHeight="1" x14ac:dyDescent="0.2">
      <c r="A34" s="95" t="str">
        <f t="shared" si="9"/>
        <v/>
      </c>
      <c r="B34" s="276"/>
      <c r="C34" s="277"/>
      <c r="D34" s="276"/>
      <c r="E34" s="277"/>
      <c r="F34" s="299"/>
      <c r="G34" s="300"/>
      <c r="H34" s="301"/>
      <c r="I34" s="109"/>
      <c r="J34" s="178"/>
      <c r="K34" s="109"/>
      <c r="L34" s="120"/>
      <c r="M34" s="107"/>
      <c r="N34" s="107"/>
      <c r="O34" s="256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4"/>
      <c r="BI34" s="254"/>
      <c r="BJ34" s="254"/>
      <c r="BK34" s="254"/>
      <c r="BL34" s="254"/>
      <c r="BM34" s="254"/>
      <c r="BN34" s="254"/>
      <c r="BO34" s="254"/>
      <c r="BP34" s="254"/>
      <c r="BQ34" s="254"/>
      <c r="BR34" s="254"/>
      <c r="BS34" s="254"/>
      <c r="BT34" s="254"/>
      <c r="BU34" s="254"/>
      <c r="BV34" s="255"/>
      <c r="BW34" s="121"/>
      <c r="BX34" s="106"/>
      <c r="BY34" s="246" t="s">
        <v>22</v>
      </c>
      <c r="BZ34" s="106"/>
      <c r="CA34" s="141"/>
      <c r="CB34" s="142"/>
      <c r="CC34" s="143"/>
      <c r="CD34" s="143"/>
      <c r="CE34" s="143"/>
      <c r="CF34" s="143"/>
      <c r="CG34" s="143"/>
      <c r="CH34" s="143"/>
      <c r="CI34" s="143"/>
      <c r="CJ34" s="143"/>
      <c r="CK34" s="143"/>
      <c r="CL34" s="143"/>
      <c r="CM34" s="144"/>
      <c r="CN34" s="6" t="b">
        <f t="shared" si="8"/>
        <v>0</v>
      </c>
      <c r="CO34" s="29" t="str">
        <f t="shared" ca="1" si="5"/>
        <v/>
      </c>
      <c r="CP34" s="39">
        <f>IF(COUNTIF($B$15:B34,B34)=1,1,0)</f>
        <v>0</v>
      </c>
      <c r="CQ34" s="39">
        <f>SUM($CP$15:CP34)</f>
        <v>2</v>
      </c>
      <c r="CR34" s="29"/>
      <c r="CS34" s="29"/>
      <c r="CV34" s="183"/>
      <c r="CW34" s="268" t="str">
        <f>IF($C$5="新型コロナウイルス感染症",IFERROR(IFERROR(INDEX(B:B,MATCH(CT20,CQ:CQ,0)),INDEX('記入例（職員）'!B:B,MATCH(CT20,'記入例（職員）'!CL:CL,0))),""),"")</f>
        <v/>
      </c>
      <c r="CX34" s="187" t="str">
        <f t="shared" si="10"/>
        <v/>
      </c>
      <c r="CY34" s="187" t="str">
        <f>IF('記入例（職員）'!CP32="","",'記入例（職員）'!CP32)</f>
        <v/>
      </c>
      <c r="CZ34" s="187"/>
      <c r="DA34" s="183"/>
      <c r="DB34" s="183"/>
      <c r="DC34" s="183"/>
    </row>
    <row r="35" spans="1:107" s="2" customFormat="1" ht="15" customHeight="1" x14ac:dyDescent="0.2">
      <c r="A35" s="95" t="str">
        <f t="shared" si="9"/>
        <v/>
      </c>
      <c r="B35" s="276"/>
      <c r="C35" s="277"/>
      <c r="D35" s="276"/>
      <c r="E35" s="277"/>
      <c r="F35" s="299"/>
      <c r="G35" s="300"/>
      <c r="H35" s="301"/>
      <c r="I35" s="109"/>
      <c r="J35" s="178"/>
      <c r="K35" s="109"/>
      <c r="L35" s="120"/>
      <c r="M35" s="107"/>
      <c r="N35" s="107"/>
      <c r="O35" s="256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5"/>
      <c r="BW35" s="121"/>
      <c r="BX35" s="106"/>
      <c r="BY35" s="246" t="s">
        <v>22</v>
      </c>
      <c r="BZ35" s="106"/>
      <c r="CA35" s="141"/>
      <c r="CB35" s="142"/>
      <c r="CC35" s="143"/>
      <c r="CD35" s="143"/>
      <c r="CE35" s="143"/>
      <c r="CF35" s="143"/>
      <c r="CG35" s="143"/>
      <c r="CH35" s="143"/>
      <c r="CI35" s="143"/>
      <c r="CJ35" s="143"/>
      <c r="CK35" s="143"/>
      <c r="CL35" s="143"/>
      <c r="CM35" s="144"/>
      <c r="CN35" s="6" t="b">
        <f t="shared" si="8"/>
        <v>0</v>
      </c>
      <c r="CO35" s="29" t="str">
        <f t="shared" ca="1" si="5"/>
        <v/>
      </c>
      <c r="CP35" s="39">
        <f>IF(COUNTIF($B$15:B35,B35)=1,1,0)</f>
        <v>0</v>
      </c>
      <c r="CQ35" s="39">
        <f>SUM($CP$15:CP35)</f>
        <v>2</v>
      </c>
      <c r="CR35" s="29"/>
      <c r="CS35" s="29"/>
      <c r="CV35" s="183"/>
      <c r="CW35" s="268" t="str">
        <f>IF($C$5="新型コロナウイルス感染症",IFERROR(IFERROR(INDEX(B:B,MATCH(CT21,CQ:CQ,0)),INDEX('記入例（職員）'!B:B,MATCH(CT21,'記入例（職員）'!CL:CL,0))),""),"")</f>
        <v/>
      </c>
      <c r="CX35" s="187" t="str">
        <f t="shared" si="10"/>
        <v/>
      </c>
      <c r="CY35" s="187" t="str">
        <f>IF('記入例（職員）'!CP33="","",'記入例（職員）'!CP33)</f>
        <v/>
      </c>
      <c r="CZ35" s="183"/>
      <c r="DA35" s="183"/>
      <c r="DB35" s="187"/>
      <c r="DC35" s="187"/>
    </row>
    <row r="36" spans="1:107" s="2" customFormat="1" ht="15" customHeight="1" x14ac:dyDescent="0.2">
      <c r="A36" s="95" t="str">
        <f t="shared" si="9"/>
        <v/>
      </c>
      <c r="B36" s="276"/>
      <c r="C36" s="277"/>
      <c r="D36" s="276"/>
      <c r="E36" s="277"/>
      <c r="F36" s="299"/>
      <c r="G36" s="300"/>
      <c r="H36" s="301"/>
      <c r="I36" s="109"/>
      <c r="J36" s="178"/>
      <c r="K36" s="109"/>
      <c r="L36" s="120"/>
      <c r="M36" s="107"/>
      <c r="N36" s="107"/>
      <c r="O36" s="256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4"/>
      <c r="BV36" s="255"/>
      <c r="BW36" s="121"/>
      <c r="BX36" s="106"/>
      <c r="BY36" s="246" t="s">
        <v>22</v>
      </c>
      <c r="BZ36" s="106"/>
      <c r="CA36" s="141"/>
      <c r="CB36" s="142"/>
      <c r="CC36" s="143"/>
      <c r="CD36" s="143"/>
      <c r="CE36" s="143"/>
      <c r="CF36" s="143"/>
      <c r="CG36" s="143"/>
      <c r="CH36" s="143"/>
      <c r="CI36" s="143"/>
      <c r="CJ36" s="143"/>
      <c r="CK36" s="143"/>
      <c r="CL36" s="143"/>
      <c r="CM36" s="144"/>
      <c r="CN36" s="6" t="b">
        <f t="shared" si="8"/>
        <v>0</v>
      </c>
      <c r="CO36" s="29" t="str">
        <f t="shared" ca="1" si="5"/>
        <v/>
      </c>
      <c r="CP36" s="39">
        <f>IF(COUNTIF($B$15:B36,B36)=1,1,0)</f>
        <v>0</v>
      </c>
      <c r="CQ36" s="39">
        <f>SUM($CP$15:CP36)</f>
        <v>2</v>
      </c>
      <c r="CR36" s="29"/>
      <c r="CS36" s="29"/>
      <c r="CV36" s="183"/>
      <c r="CW36" s="268" t="str">
        <f>IF($C$5="新型コロナウイルス感染症",IFERROR(IFERROR(INDEX(B:B,MATCH(CT22,CQ:CQ,0)),INDEX('記入例（職員）'!B:B,MATCH(CT22,'記入例（職員）'!CL:CL,0))),""),"")</f>
        <v/>
      </c>
      <c r="CX36" s="187" t="str">
        <f t="shared" si="10"/>
        <v/>
      </c>
      <c r="CY36" s="187" t="str">
        <f>IF('記入例（職員）'!CP34="","",'記入例（職員）'!CP34)</f>
        <v/>
      </c>
      <c r="CZ36" s="183"/>
      <c r="DA36" s="183"/>
      <c r="DB36" s="187"/>
      <c r="DC36" s="187"/>
    </row>
    <row r="37" spans="1:107" ht="15" customHeight="1" x14ac:dyDescent="0.2">
      <c r="A37" s="95" t="str">
        <f t="shared" si="9"/>
        <v/>
      </c>
      <c r="B37" s="276"/>
      <c r="C37" s="277"/>
      <c r="D37" s="276"/>
      <c r="E37" s="277"/>
      <c r="F37" s="299"/>
      <c r="G37" s="300"/>
      <c r="H37" s="301"/>
      <c r="I37" s="109"/>
      <c r="J37" s="178"/>
      <c r="K37" s="109"/>
      <c r="L37" s="120"/>
      <c r="M37" s="107"/>
      <c r="N37" s="107"/>
      <c r="O37" s="256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4"/>
      <c r="BT37" s="254"/>
      <c r="BU37" s="254"/>
      <c r="BV37" s="255"/>
      <c r="BW37" s="121"/>
      <c r="BX37" s="106"/>
      <c r="BY37" s="246" t="s">
        <v>22</v>
      </c>
      <c r="BZ37" s="106"/>
      <c r="CA37" s="141"/>
      <c r="CB37" s="142"/>
      <c r="CC37" s="143"/>
      <c r="CD37" s="143"/>
      <c r="CE37" s="143"/>
      <c r="CF37" s="143"/>
      <c r="CG37" s="143"/>
      <c r="CH37" s="143"/>
      <c r="CI37" s="143"/>
      <c r="CJ37" s="143"/>
      <c r="CK37" s="143"/>
      <c r="CL37" s="143"/>
      <c r="CM37" s="144"/>
      <c r="CN37" s="6" t="b">
        <f t="shared" si="8"/>
        <v>0</v>
      </c>
      <c r="CO37" s="29" t="str">
        <f t="shared" ca="1" si="5"/>
        <v/>
      </c>
      <c r="CP37" s="39">
        <f>IF(COUNTIF($B$15:B37,B37)=1,1,0)</f>
        <v>0</v>
      </c>
      <c r="CQ37" s="39">
        <f>SUM($CP$15:CP37)</f>
        <v>2</v>
      </c>
      <c r="CR37" s="29"/>
      <c r="CS37" s="29"/>
      <c r="CT37" s="5"/>
      <c r="CU37" s="5"/>
      <c r="CW37" s="268" t="str">
        <f>IF($C$5="新型コロナウイルス感染症",IFERROR(IFERROR(INDEX(B:B,MATCH(CT23,CQ:CQ,0)),INDEX('記入例（職員）'!B:B,MATCH(CT23,'記入例（職員）'!CL:CL,0))),""),"")</f>
        <v/>
      </c>
      <c r="CX37" s="187" t="str">
        <f t="shared" si="10"/>
        <v/>
      </c>
      <c r="CY37" s="187" t="str">
        <f>IF('記入例（職員）'!CP35="","",'記入例（職員）'!CP35)</f>
        <v/>
      </c>
      <c r="DA37" s="187"/>
      <c r="DB37" s="187"/>
      <c r="DC37" s="187"/>
    </row>
    <row r="38" spans="1:107" ht="15" customHeight="1" x14ac:dyDescent="0.2">
      <c r="A38" s="95" t="str">
        <f t="shared" si="9"/>
        <v/>
      </c>
      <c r="B38" s="276"/>
      <c r="C38" s="277"/>
      <c r="D38" s="276"/>
      <c r="E38" s="277"/>
      <c r="F38" s="299"/>
      <c r="G38" s="300"/>
      <c r="H38" s="301"/>
      <c r="I38" s="109"/>
      <c r="J38" s="178"/>
      <c r="K38" s="109"/>
      <c r="L38" s="120"/>
      <c r="M38" s="107"/>
      <c r="N38" s="107"/>
      <c r="O38" s="256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4"/>
      <c r="BQ38" s="254"/>
      <c r="BR38" s="254"/>
      <c r="BS38" s="254"/>
      <c r="BT38" s="254"/>
      <c r="BU38" s="254"/>
      <c r="BV38" s="255"/>
      <c r="BW38" s="121"/>
      <c r="BX38" s="106"/>
      <c r="BY38" s="246" t="s">
        <v>22</v>
      </c>
      <c r="BZ38" s="106"/>
      <c r="CA38" s="141"/>
      <c r="CB38" s="142"/>
      <c r="CC38" s="143"/>
      <c r="CD38" s="143"/>
      <c r="CE38" s="143"/>
      <c r="CF38" s="143"/>
      <c r="CG38" s="143"/>
      <c r="CH38" s="143"/>
      <c r="CI38" s="143"/>
      <c r="CJ38" s="143"/>
      <c r="CK38" s="143"/>
      <c r="CL38" s="143"/>
      <c r="CM38" s="144"/>
      <c r="CN38" s="6" t="b">
        <f t="shared" si="8"/>
        <v>0</v>
      </c>
      <c r="CO38" s="29" t="str">
        <f t="shared" ca="1" si="5"/>
        <v/>
      </c>
      <c r="CP38" s="39">
        <f>IF(COUNTIF($B$15:B38,B38)=1,1,0)</f>
        <v>0</v>
      </c>
      <c r="CQ38" s="39">
        <f>SUM($CP$15:CP38)</f>
        <v>2</v>
      </c>
      <c r="CR38" s="29"/>
      <c r="CS38" s="29"/>
      <c r="CT38" s="5"/>
      <c r="CU38" s="5"/>
      <c r="CW38" s="268" t="str">
        <f>IF($C$5="新型コロナウイルス感染症",IFERROR(IFERROR(INDEX(B:B,MATCH(CT24,CQ:CQ,0)),INDEX('記入例（職員）'!B:B,MATCH(CT24,'記入例（職員）'!CL:CL,0))),""),"")</f>
        <v/>
      </c>
      <c r="CX38" s="187" t="str">
        <f t="shared" si="10"/>
        <v/>
      </c>
      <c r="CY38" s="187" t="str">
        <f>IF('記入例（職員）'!CP36="","",'記入例（職員）'!CP36)</f>
        <v/>
      </c>
      <c r="CZ38" s="187"/>
      <c r="DA38" s="187"/>
    </row>
    <row r="39" spans="1:107" ht="15" customHeight="1" x14ac:dyDescent="0.2">
      <c r="A39" s="95" t="str">
        <f t="shared" si="9"/>
        <v/>
      </c>
      <c r="B39" s="276"/>
      <c r="C39" s="277"/>
      <c r="D39" s="276"/>
      <c r="E39" s="277"/>
      <c r="F39" s="299"/>
      <c r="G39" s="300"/>
      <c r="H39" s="301"/>
      <c r="I39" s="107"/>
      <c r="J39" s="117"/>
      <c r="K39" s="109"/>
      <c r="L39" s="120"/>
      <c r="M39" s="107"/>
      <c r="N39" s="107"/>
      <c r="O39" s="256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4"/>
      <c r="BL39" s="254"/>
      <c r="BM39" s="254"/>
      <c r="BN39" s="254"/>
      <c r="BO39" s="254"/>
      <c r="BP39" s="254"/>
      <c r="BQ39" s="254"/>
      <c r="BR39" s="254"/>
      <c r="BS39" s="254"/>
      <c r="BT39" s="254"/>
      <c r="BU39" s="254"/>
      <c r="BV39" s="255"/>
      <c r="BW39" s="122"/>
      <c r="BX39" s="123"/>
      <c r="BY39" s="246" t="s">
        <v>22</v>
      </c>
      <c r="BZ39" s="123"/>
      <c r="CA39" s="154"/>
      <c r="CB39" s="155"/>
      <c r="CC39" s="156"/>
      <c r="CD39" s="156"/>
      <c r="CE39" s="156"/>
      <c r="CF39" s="156"/>
      <c r="CG39" s="156"/>
      <c r="CH39" s="156"/>
      <c r="CI39" s="156"/>
      <c r="CJ39" s="156"/>
      <c r="CK39" s="156"/>
      <c r="CL39" s="156"/>
      <c r="CM39" s="157"/>
      <c r="CN39" s="6" t="b">
        <f t="shared" si="8"/>
        <v>0</v>
      </c>
      <c r="CO39" s="29" t="str">
        <f t="shared" ca="1" si="5"/>
        <v/>
      </c>
      <c r="CP39" s="39">
        <f>IF(COUNTIF($B$15:B39,B39)=1,1,0)</f>
        <v>0</v>
      </c>
      <c r="CQ39" s="39">
        <f>SUM($CP$15:CP39)</f>
        <v>2</v>
      </c>
      <c r="CR39" s="29"/>
      <c r="CS39" s="29"/>
      <c r="CT39" s="5"/>
      <c r="CU39" s="5"/>
      <c r="CW39" s="213" t="str">
        <f>IF(C5="新型コロナウイルス感染症","計","")</f>
        <v>計</v>
      </c>
      <c r="CX39" s="187">
        <f>IF(C5="新型コロナウイルス感染症",SUM(CX29:CX38),"")</f>
        <v>5</v>
      </c>
      <c r="CY39" s="187">
        <f>IF(C5="新型コロナウイルス感染症",SUM(CY29:CY38),"")</f>
        <v>5</v>
      </c>
      <c r="CZ39" s="187"/>
    </row>
    <row r="40" spans="1:107" s="2" customFormat="1" ht="15" customHeight="1" x14ac:dyDescent="0.2">
      <c r="A40" s="95" t="str">
        <f t="shared" si="9"/>
        <v/>
      </c>
      <c r="B40" s="276"/>
      <c r="C40" s="277"/>
      <c r="D40" s="276"/>
      <c r="E40" s="277"/>
      <c r="F40" s="299"/>
      <c r="G40" s="300"/>
      <c r="H40" s="301"/>
      <c r="I40" s="109"/>
      <c r="J40" s="109"/>
      <c r="K40" s="109"/>
      <c r="L40" s="120"/>
      <c r="M40" s="107"/>
      <c r="N40" s="107"/>
      <c r="O40" s="256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4"/>
      <c r="BR40" s="254"/>
      <c r="BS40" s="254"/>
      <c r="BT40" s="254"/>
      <c r="BU40" s="254"/>
      <c r="BV40" s="255"/>
      <c r="BW40" s="121"/>
      <c r="BX40" s="116"/>
      <c r="BY40" s="246" t="s">
        <v>22</v>
      </c>
      <c r="BZ40" s="116"/>
      <c r="CA40" s="146"/>
      <c r="CB40" s="148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  <c r="CM40" s="150"/>
      <c r="CN40" s="6" t="b">
        <f t="shared" si="8"/>
        <v>0</v>
      </c>
      <c r="CO40" s="29" t="str">
        <f t="shared" ca="1" si="5"/>
        <v/>
      </c>
      <c r="CP40" s="39">
        <f>IF(COUNTIF($B$15:B40,B40)=1,1,0)</f>
        <v>0</v>
      </c>
      <c r="CQ40" s="39">
        <f>SUM($CP$15:CP40)</f>
        <v>2</v>
      </c>
      <c r="CR40" s="29"/>
      <c r="CS40" s="29"/>
      <c r="CV40" s="183"/>
      <c r="CW40" s="183"/>
      <c r="CX40" s="183"/>
      <c r="CY40" s="183"/>
      <c r="CZ40" s="183"/>
      <c r="DA40" s="183"/>
      <c r="DB40" s="183"/>
      <c r="DC40" s="183"/>
    </row>
    <row r="41" spans="1:107" s="2" customFormat="1" ht="15" customHeight="1" x14ac:dyDescent="0.2">
      <c r="A41" s="95" t="str">
        <f t="shared" si="9"/>
        <v/>
      </c>
      <c r="B41" s="276"/>
      <c r="C41" s="277"/>
      <c r="D41" s="276"/>
      <c r="E41" s="277"/>
      <c r="F41" s="299"/>
      <c r="G41" s="300"/>
      <c r="H41" s="301"/>
      <c r="I41" s="107"/>
      <c r="J41" s="107"/>
      <c r="K41" s="109"/>
      <c r="L41" s="120"/>
      <c r="M41" s="107"/>
      <c r="N41" s="107"/>
      <c r="O41" s="256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4"/>
      <c r="BS41" s="254"/>
      <c r="BT41" s="254"/>
      <c r="BU41" s="254"/>
      <c r="BV41" s="255"/>
      <c r="BW41" s="122"/>
      <c r="BX41" s="123"/>
      <c r="BY41" s="246" t="s">
        <v>22</v>
      </c>
      <c r="BZ41" s="123"/>
      <c r="CA41" s="154"/>
      <c r="CB41" s="148"/>
      <c r="CC41" s="149"/>
      <c r="CD41" s="149"/>
      <c r="CE41" s="149"/>
      <c r="CF41" s="149"/>
      <c r="CG41" s="149"/>
      <c r="CH41" s="149"/>
      <c r="CI41" s="149"/>
      <c r="CJ41" s="149"/>
      <c r="CK41" s="149"/>
      <c r="CL41" s="149"/>
      <c r="CM41" s="150"/>
      <c r="CN41" s="6" t="b">
        <f t="shared" si="8"/>
        <v>0</v>
      </c>
      <c r="CO41" s="29" t="str">
        <f t="shared" ca="1" si="5"/>
        <v/>
      </c>
      <c r="CP41" s="39">
        <f>IF(COUNTIF($B$15:B41,B41)=1,1,0)</f>
        <v>0</v>
      </c>
      <c r="CQ41" s="39">
        <f>SUM($CP$15:CP41)</f>
        <v>2</v>
      </c>
      <c r="CR41" s="29"/>
      <c r="CS41" s="29"/>
      <c r="CV41" s="183"/>
      <c r="CW41" s="183"/>
      <c r="CX41" s="183"/>
      <c r="CY41" s="183"/>
      <c r="CZ41" s="183"/>
      <c r="DA41" s="183"/>
      <c r="DB41" s="183"/>
      <c r="DC41" s="183"/>
    </row>
    <row r="42" spans="1:107" s="2" customFormat="1" ht="15" customHeight="1" x14ac:dyDescent="0.2">
      <c r="A42" s="95" t="str">
        <f t="shared" si="9"/>
        <v/>
      </c>
      <c r="B42" s="276"/>
      <c r="C42" s="277"/>
      <c r="D42" s="276"/>
      <c r="E42" s="277"/>
      <c r="F42" s="299"/>
      <c r="G42" s="300"/>
      <c r="H42" s="301"/>
      <c r="I42" s="107"/>
      <c r="J42" s="107"/>
      <c r="K42" s="109"/>
      <c r="L42" s="120"/>
      <c r="M42" s="107"/>
      <c r="N42" s="107"/>
      <c r="O42" s="256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  <c r="AQ42" s="254"/>
      <c r="AR42" s="254"/>
      <c r="AS42" s="254"/>
      <c r="AT42" s="254"/>
      <c r="AU42" s="254"/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4"/>
      <c r="BI42" s="254"/>
      <c r="BJ42" s="254"/>
      <c r="BK42" s="254"/>
      <c r="BL42" s="254"/>
      <c r="BM42" s="254"/>
      <c r="BN42" s="254"/>
      <c r="BO42" s="254"/>
      <c r="BP42" s="254"/>
      <c r="BQ42" s="254"/>
      <c r="BR42" s="254"/>
      <c r="BS42" s="254"/>
      <c r="BT42" s="254"/>
      <c r="BU42" s="254"/>
      <c r="BV42" s="255"/>
      <c r="BW42" s="122"/>
      <c r="BX42" s="123"/>
      <c r="BY42" s="246" t="s">
        <v>22</v>
      </c>
      <c r="BZ42" s="123"/>
      <c r="CA42" s="154"/>
      <c r="CB42" s="148"/>
      <c r="CC42" s="149"/>
      <c r="CD42" s="149"/>
      <c r="CE42" s="149"/>
      <c r="CF42" s="149"/>
      <c r="CG42" s="149"/>
      <c r="CH42" s="149"/>
      <c r="CI42" s="149"/>
      <c r="CJ42" s="149"/>
      <c r="CK42" s="149"/>
      <c r="CL42" s="149"/>
      <c r="CM42" s="150"/>
      <c r="CN42" s="6" t="b">
        <f t="shared" si="8"/>
        <v>0</v>
      </c>
      <c r="CO42" s="29" t="str">
        <f t="shared" ca="1" si="5"/>
        <v/>
      </c>
      <c r="CP42" s="39">
        <f>IF(COUNTIF($B$15:B42,B42)=1,1,0)</f>
        <v>0</v>
      </c>
      <c r="CQ42" s="39">
        <f>SUM($CP$15:CP42)</f>
        <v>2</v>
      </c>
      <c r="CR42" s="29"/>
      <c r="CS42" s="29"/>
      <c r="CV42" s="183"/>
      <c r="CW42" s="183"/>
      <c r="CX42" s="183"/>
      <c r="CY42" s="183"/>
      <c r="CZ42" s="183"/>
      <c r="DA42" s="183"/>
      <c r="DB42" s="183"/>
      <c r="DC42" s="183"/>
    </row>
    <row r="43" spans="1:107" s="2" customFormat="1" ht="15" customHeight="1" x14ac:dyDescent="0.2">
      <c r="A43" s="95" t="str">
        <f t="shared" si="9"/>
        <v/>
      </c>
      <c r="B43" s="276"/>
      <c r="C43" s="277"/>
      <c r="D43" s="276"/>
      <c r="E43" s="277"/>
      <c r="F43" s="299"/>
      <c r="G43" s="300"/>
      <c r="H43" s="301"/>
      <c r="I43" s="107"/>
      <c r="J43" s="107"/>
      <c r="K43" s="109"/>
      <c r="L43" s="120"/>
      <c r="M43" s="107"/>
      <c r="N43" s="107"/>
      <c r="O43" s="256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  <c r="AP43" s="254"/>
      <c r="AQ43" s="254"/>
      <c r="AR43" s="254"/>
      <c r="AS43" s="254"/>
      <c r="AT43" s="254"/>
      <c r="AU43" s="254"/>
      <c r="AV43" s="254"/>
      <c r="AW43" s="254"/>
      <c r="AX43" s="254"/>
      <c r="AY43" s="254"/>
      <c r="AZ43" s="254"/>
      <c r="BA43" s="254"/>
      <c r="BB43" s="254"/>
      <c r="BC43" s="254"/>
      <c r="BD43" s="254"/>
      <c r="BE43" s="254"/>
      <c r="BF43" s="254"/>
      <c r="BG43" s="254"/>
      <c r="BH43" s="254"/>
      <c r="BI43" s="254"/>
      <c r="BJ43" s="254"/>
      <c r="BK43" s="254"/>
      <c r="BL43" s="254"/>
      <c r="BM43" s="254"/>
      <c r="BN43" s="254"/>
      <c r="BO43" s="254"/>
      <c r="BP43" s="254"/>
      <c r="BQ43" s="254"/>
      <c r="BR43" s="254"/>
      <c r="BS43" s="254"/>
      <c r="BT43" s="254"/>
      <c r="BU43" s="254"/>
      <c r="BV43" s="255"/>
      <c r="BW43" s="122"/>
      <c r="BX43" s="123"/>
      <c r="BY43" s="246" t="s">
        <v>22</v>
      </c>
      <c r="BZ43" s="123"/>
      <c r="CA43" s="154"/>
      <c r="CB43" s="148"/>
      <c r="CC43" s="149"/>
      <c r="CD43" s="149"/>
      <c r="CE43" s="149"/>
      <c r="CF43" s="149"/>
      <c r="CG43" s="149"/>
      <c r="CH43" s="149"/>
      <c r="CI43" s="149"/>
      <c r="CJ43" s="149"/>
      <c r="CK43" s="149"/>
      <c r="CL43" s="149"/>
      <c r="CM43" s="150"/>
      <c r="CN43" s="6" t="b">
        <f t="shared" si="8"/>
        <v>0</v>
      </c>
      <c r="CO43" s="29" t="str">
        <f t="shared" ca="1" si="5"/>
        <v/>
      </c>
      <c r="CP43" s="39">
        <f>IF(COUNTIF($B$15:B43,B43)=1,1,0)</f>
        <v>0</v>
      </c>
      <c r="CQ43" s="39">
        <f>SUM($CP$15:CP43)</f>
        <v>2</v>
      </c>
      <c r="CR43" s="29"/>
      <c r="CS43" s="29"/>
      <c r="CV43" s="183"/>
      <c r="CW43" s="183"/>
      <c r="CX43" s="183"/>
      <c r="CY43" s="183"/>
      <c r="CZ43" s="183"/>
      <c r="DA43" s="183"/>
      <c r="DB43" s="183"/>
      <c r="DC43" s="183"/>
    </row>
    <row r="44" spans="1:107" s="2" customFormat="1" ht="15" customHeight="1" x14ac:dyDescent="0.2">
      <c r="A44" s="95" t="str">
        <f t="shared" si="9"/>
        <v/>
      </c>
      <c r="B44" s="276"/>
      <c r="C44" s="277"/>
      <c r="D44" s="276"/>
      <c r="E44" s="277"/>
      <c r="F44" s="299"/>
      <c r="G44" s="300"/>
      <c r="H44" s="301"/>
      <c r="I44" s="107"/>
      <c r="J44" s="107"/>
      <c r="K44" s="109"/>
      <c r="L44" s="120"/>
      <c r="M44" s="107"/>
      <c r="N44" s="107"/>
      <c r="O44" s="256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AU44" s="254"/>
      <c r="AV44" s="254"/>
      <c r="AW44" s="254"/>
      <c r="AX44" s="254"/>
      <c r="AY44" s="254"/>
      <c r="AZ44" s="254"/>
      <c r="BA44" s="254"/>
      <c r="BB44" s="254"/>
      <c r="BC44" s="254"/>
      <c r="BD44" s="254"/>
      <c r="BE44" s="254"/>
      <c r="BF44" s="254"/>
      <c r="BG44" s="254"/>
      <c r="BH44" s="254"/>
      <c r="BI44" s="254"/>
      <c r="BJ44" s="254"/>
      <c r="BK44" s="254"/>
      <c r="BL44" s="254"/>
      <c r="BM44" s="254"/>
      <c r="BN44" s="254"/>
      <c r="BO44" s="254"/>
      <c r="BP44" s="254"/>
      <c r="BQ44" s="254"/>
      <c r="BR44" s="254"/>
      <c r="BS44" s="254"/>
      <c r="BT44" s="254"/>
      <c r="BU44" s="254"/>
      <c r="BV44" s="255"/>
      <c r="BW44" s="122"/>
      <c r="BX44" s="123"/>
      <c r="BY44" s="246" t="s">
        <v>22</v>
      </c>
      <c r="BZ44" s="123"/>
      <c r="CA44" s="154"/>
      <c r="CB44" s="148"/>
      <c r="CC44" s="149"/>
      <c r="CD44" s="149"/>
      <c r="CE44" s="149"/>
      <c r="CF44" s="149"/>
      <c r="CG44" s="149"/>
      <c r="CH44" s="149"/>
      <c r="CI44" s="149"/>
      <c r="CJ44" s="149"/>
      <c r="CK44" s="149"/>
      <c r="CL44" s="149"/>
      <c r="CM44" s="150"/>
      <c r="CN44" s="6" t="b">
        <f t="shared" si="8"/>
        <v>0</v>
      </c>
      <c r="CO44" s="29" t="str">
        <f t="shared" ca="1" si="5"/>
        <v/>
      </c>
      <c r="CP44" s="39">
        <f>IF(COUNTIF($B$15:B44,B44)=1,1,0)</f>
        <v>0</v>
      </c>
      <c r="CQ44" s="39">
        <f>SUM($CP$15:CP44)</f>
        <v>2</v>
      </c>
      <c r="CR44" s="29"/>
      <c r="CS44" s="29"/>
      <c r="CV44" s="183"/>
      <c r="CW44" s="183"/>
      <c r="CX44" s="183"/>
      <c r="CY44" s="183"/>
      <c r="CZ44" s="183"/>
      <c r="DA44" s="183"/>
      <c r="DB44" s="183"/>
      <c r="DC44" s="183"/>
    </row>
    <row r="45" spans="1:107" s="2" customFormat="1" ht="15" customHeight="1" x14ac:dyDescent="0.2">
      <c r="A45" s="95" t="str">
        <f t="shared" si="9"/>
        <v/>
      </c>
      <c r="B45" s="276"/>
      <c r="C45" s="277"/>
      <c r="D45" s="276"/>
      <c r="E45" s="277"/>
      <c r="F45" s="299"/>
      <c r="G45" s="300"/>
      <c r="H45" s="301"/>
      <c r="I45" s="107"/>
      <c r="J45" s="107"/>
      <c r="K45" s="109"/>
      <c r="L45" s="120"/>
      <c r="M45" s="107"/>
      <c r="N45" s="107"/>
      <c r="O45" s="256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  <c r="AQ45" s="254"/>
      <c r="AR45" s="254"/>
      <c r="AS45" s="254"/>
      <c r="AT45" s="254"/>
      <c r="AU45" s="254"/>
      <c r="AV45" s="254"/>
      <c r="AW45" s="254"/>
      <c r="AX45" s="254"/>
      <c r="AY45" s="254"/>
      <c r="AZ45" s="254"/>
      <c r="BA45" s="254"/>
      <c r="BB45" s="254"/>
      <c r="BC45" s="254"/>
      <c r="BD45" s="254"/>
      <c r="BE45" s="254"/>
      <c r="BF45" s="254"/>
      <c r="BG45" s="254"/>
      <c r="BH45" s="254"/>
      <c r="BI45" s="254"/>
      <c r="BJ45" s="254"/>
      <c r="BK45" s="254"/>
      <c r="BL45" s="254"/>
      <c r="BM45" s="254"/>
      <c r="BN45" s="254"/>
      <c r="BO45" s="254"/>
      <c r="BP45" s="254"/>
      <c r="BQ45" s="254"/>
      <c r="BR45" s="254"/>
      <c r="BS45" s="254"/>
      <c r="BT45" s="254"/>
      <c r="BU45" s="254"/>
      <c r="BV45" s="255"/>
      <c r="BW45" s="122"/>
      <c r="BX45" s="123"/>
      <c r="BY45" s="246" t="s">
        <v>22</v>
      </c>
      <c r="BZ45" s="123"/>
      <c r="CA45" s="154"/>
      <c r="CB45" s="148"/>
      <c r="CC45" s="149"/>
      <c r="CD45" s="149"/>
      <c r="CE45" s="149"/>
      <c r="CF45" s="149"/>
      <c r="CG45" s="149"/>
      <c r="CH45" s="149"/>
      <c r="CI45" s="149"/>
      <c r="CJ45" s="149"/>
      <c r="CK45" s="149"/>
      <c r="CL45" s="149"/>
      <c r="CM45" s="150"/>
      <c r="CN45" s="6" t="b">
        <f t="shared" si="8"/>
        <v>0</v>
      </c>
      <c r="CO45" s="29" t="str">
        <f t="shared" ca="1" si="5"/>
        <v/>
      </c>
      <c r="CP45" s="39">
        <f>IF(COUNTIF($B$15:B45,B45)=1,1,0)</f>
        <v>0</v>
      </c>
      <c r="CQ45" s="39">
        <f>SUM($CP$15:CP45)</f>
        <v>2</v>
      </c>
      <c r="CR45" s="29"/>
      <c r="CS45" s="29"/>
      <c r="CV45" s="183"/>
      <c r="CW45" s="183"/>
      <c r="CX45" s="183"/>
      <c r="CY45" s="183"/>
      <c r="CZ45" s="183"/>
      <c r="DA45" s="183"/>
      <c r="DB45" s="183"/>
      <c r="DC45" s="183"/>
    </row>
    <row r="46" spans="1:107" s="2" customFormat="1" ht="15" customHeight="1" x14ac:dyDescent="0.2">
      <c r="A46" s="95" t="str">
        <f t="shared" si="9"/>
        <v/>
      </c>
      <c r="B46" s="276"/>
      <c r="C46" s="277"/>
      <c r="D46" s="276"/>
      <c r="E46" s="277"/>
      <c r="F46" s="299"/>
      <c r="G46" s="300"/>
      <c r="H46" s="301"/>
      <c r="I46" s="107"/>
      <c r="J46" s="107"/>
      <c r="K46" s="109"/>
      <c r="L46" s="120"/>
      <c r="M46" s="107"/>
      <c r="N46" s="107"/>
      <c r="O46" s="256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  <c r="AP46" s="254"/>
      <c r="AQ46" s="254"/>
      <c r="AR46" s="254"/>
      <c r="AS46" s="254"/>
      <c r="AT46" s="254"/>
      <c r="AU46" s="254"/>
      <c r="AV46" s="254"/>
      <c r="AW46" s="254"/>
      <c r="AX46" s="254"/>
      <c r="AY46" s="254"/>
      <c r="AZ46" s="254"/>
      <c r="BA46" s="254"/>
      <c r="BB46" s="254"/>
      <c r="BC46" s="254"/>
      <c r="BD46" s="254"/>
      <c r="BE46" s="254"/>
      <c r="BF46" s="254"/>
      <c r="BG46" s="254"/>
      <c r="BH46" s="254"/>
      <c r="BI46" s="254"/>
      <c r="BJ46" s="254"/>
      <c r="BK46" s="254"/>
      <c r="BL46" s="254"/>
      <c r="BM46" s="254"/>
      <c r="BN46" s="254"/>
      <c r="BO46" s="254"/>
      <c r="BP46" s="254"/>
      <c r="BQ46" s="254"/>
      <c r="BR46" s="254"/>
      <c r="BS46" s="254"/>
      <c r="BT46" s="254"/>
      <c r="BU46" s="254"/>
      <c r="BV46" s="255"/>
      <c r="BW46" s="122"/>
      <c r="BX46" s="123"/>
      <c r="BY46" s="246" t="s">
        <v>22</v>
      </c>
      <c r="BZ46" s="123"/>
      <c r="CA46" s="154"/>
      <c r="CB46" s="148"/>
      <c r="CC46" s="149"/>
      <c r="CD46" s="149"/>
      <c r="CE46" s="149"/>
      <c r="CF46" s="149"/>
      <c r="CG46" s="149"/>
      <c r="CH46" s="149"/>
      <c r="CI46" s="149"/>
      <c r="CJ46" s="149"/>
      <c r="CK46" s="149"/>
      <c r="CL46" s="149"/>
      <c r="CM46" s="150"/>
      <c r="CN46" s="6" t="b">
        <f t="shared" si="8"/>
        <v>0</v>
      </c>
      <c r="CO46" s="29" t="str">
        <f t="shared" ca="1" si="5"/>
        <v/>
      </c>
      <c r="CP46" s="39">
        <f>IF(COUNTIF($B$15:B46,B46)=1,1,0)</f>
        <v>0</v>
      </c>
      <c r="CQ46" s="39">
        <f>SUM($CP$15:CP46)</f>
        <v>2</v>
      </c>
      <c r="CR46" s="29"/>
      <c r="CS46" s="29"/>
      <c r="CV46" s="183"/>
      <c r="CW46" s="183"/>
      <c r="CX46" s="183"/>
      <c r="CY46" s="183"/>
      <c r="CZ46" s="183"/>
      <c r="DA46" s="183"/>
      <c r="DB46" s="183"/>
      <c r="DC46" s="183"/>
    </row>
    <row r="47" spans="1:107" s="2" customFormat="1" ht="15" customHeight="1" x14ac:dyDescent="0.2">
      <c r="A47" s="95" t="str">
        <f t="shared" si="9"/>
        <v/>
      </c>
      <c r="B47" s="276"/>
      <c r="C47" s="277"/>
      <c r="D47" s="276"/>
      <c r="E47" s="277"/>
      <c r="F47" s="299"/>
      <c r="G47" s="300"/>
      <c r="H47" s="301"/>
      <c r="I47" s="107"/>
      <c r="J47" s="107"/>
      <c r="K47" s="109"/>
      <c r="L47" s="120"/>
      <c r="M47" s="107"/>
      <c r="N47" s="107"/>
      <c r="O47" s="256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4"/>
      <c r="AP47" s="254"/>
      <c r="AQ47" s="254"/>
      <c r="AR47" s="254"/>
      <c r="AS47" s="254"/>
      <c r="AT47" s="254"/>
      <c r="AU47" s="254"/>
      <c r="AV47" s="254"/>
      <c r="AW47" s="254"/>
      <c r="AX47" s="254"/>
      <c r="AY47" s="254"/>
      <c r="AZ47" s="254"/>
      <c r="BA47" s="254"/>
      <c r="BB47" s="254"/>
      <c r="BC47" s="254"/>
      <c r="BD47" s="254"/>
      <c r="BE47" s="254"/>
      <c r="BF47" s="254"/>
      <c r="BG47" s="254"/>
      <c r="BH47" s="254"/>
      <c r="BI47" s="254"/>
      <c r="BJ47" s="254"/>
      <c r="BK47" s="254"/>
      <c r="BL47" s="254"/>
      <c r="BM47" s="254"/>
      <c r="BN47" s="254"/>
      <c r="BO47" s="254"/>
      <c r="BP47" s="254"/>
      <c r="BQ47" s="254"/>
      <c r="BR47" s="254"/>
      <c r="BS47" s="254"/>
      <c r="BT47" s="254"/>
      <c r="BU47" s="254"/>
      <c r="BV47" s="255"/>
      <c r="BW47" s="122"/>
      <c r="BX47" s="123"/>
      <c r="BY47" s="246" t="s">
        <v>22</v>
      </c>
      <c r="BZ47" s="123"/>
      <c r="CA47" s="154"/>
      <c r="CB47" s="148"/>
      <c r="CC47" s="149"/>
      <c r="CD47" s="149"/>
      <c r="CE47" s="149"/>
      <c r="CF47" s="149"/>
      <c r="CG47" s="149"/>
      <c r="CH47" s="149"/>
      <c r="CI47" s="149"/>
      <c r="CJ47" s="149"/>
      <c r="CK47" s="149"/>
      <c r="CL47" s="149"/>
      <c r="CM47" s="150"/>
      <c r="CN47" s="6" t="b">
        <f t="shared" si="8"/>
        <v>0</v>
      </c>
      <c r="CO47" s="29" t="str">
        <f t="shared" ref="CO47:CO78" ca="1" si="11">IFERROR(OFFSET($O$11,0,MATCH("○",O47:BV47,0)-1,1,1),"")</f>
        <v/>
      </c>
      <c r="CP47" s="39">
        <f>IF(COUNTIF($B$15:B47,B47)=1,1,0)</f>
        <v>0</v>
      </c>
      <c r="CQ47" s="39">
        <f>SUM($CP$15:CP47)</f>
        <v>2</v>
      </c>
      <c r="CR47" s="29"/>
      <c r="CS47" s="29"/>
      <c r="CV47" s="183"/>
      <c r="CW47" s="183"/>
      <c r="CX47" s="183"/>
      <c r="CY47" s="183"/>
      <c r="CZ47" s="183"/>
      <c r="DA47" s="183"/>
      <c r="DB47" s="183"/>
      <c r="DC47" s="183"/>
    </row>
    <row r="48" spans="1:107" s="2" customFormat="1" ht="15" customHeight="1" x14ac:dyDescent="0.2">
      <c r="A48" s="95" t="str">
        <f t="shared" si="9"/>
        <v/>
      </c>
      <c r="B48" s="276"/>
      <c r="C48" s="277"/>
      <c r="D48" s="276"/>
      <c r="E48" s="277"/>
      <c r="F48" s="299"/>
      <c r="G48" s="300"/>
      <c r="H48" s="301"/>
      <c r="I48" s="107"/>
      <c r="J48" s="107"/>
      <c r="K48" s="109"/>
      <c r="L48" s="120"/>
      <c r="M48" s="107"/>
      <c r="N48" s="107"/>
      <c r="O48" s="256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  <c r="AP48" s="254"/>
      <c r="AQ48" s="254"/>
      <c r="AR48" s="254"/>
      <c r="AS48" s="254"/>
      <c r="AT48" s="254"/>
      <c r="AU48" s="254"/>
      <c r="AV48" s="254"/>
      <c r="AW48" s="254"/>
      <c r="AX48" s="254"/>
      <c r="AY48" s="254"/>
      <c r="AZ48" s="254"/>
      <c r="BA48" s="254"/>
      <c r="BB48" s="254"/>
      <c r="BC48" s="254"/>
      <c r="BD48" s="254"/>
      <c r="BE48" s="254"/>
      <c r="BF48" s="254"/>
      <c r="BG48" s="254"/>
      <c r="BH48" s="254"/>
      <c r="BI48" s="254"/>
      <c r="BJ48" s="254"/>
      <c r="BK48" s="254"/>
      <c r="BL48" s="254"/>
      <c r="BM48" s="254"/>
      <c r="BN48" s="254"/>
      <c r="BO48" s="254"/>
      <c r="BP48" s="254"/>
      <c r="BQ48" s="254"/>
      <c r="BR48" s="254"/>
      <c r="BS48" s="254"/>
      <c r="BT48" s="254"/>
      <c r="BU48" s="254"/>
      <c r="BV48" s="255"/>
      <c r="BW48" s="122"/>
      <c r="BX48" s="123"/>
      <c r="BY48" s="246" t="s">
        <v>22</v>
      </c>
      <c r="BZ48" s="123"/>
      <c r="CA48" s="154"/>
      <c r="CB48" s="148"/>
      <c r="CC48" s="149"/>
      <c r="CD48" s="149"/>
      <c r="CE48" s="149"/>
      <c r="CF48" s="149"/>
      <c r="CG48" s="149"/>
      <c r="CH48" s="149"/>
      <c r="CI48" s="149"/>
      <c r="CJ48" s="149"/>
      <c r="CK48" s="149"/>
      <c r="CL48" s="149"/>
      <c r="CM48" s="150"/>
      <c r="CN48" s="6" t="b">
        <f t="shared" si="8"/>
        <v>0</v>
      </c>
      <c r="CO48" s="29" t="str">
        <f t="shared" ca="1" si="11"/>
        <v/>
      </c>
      <c r="CP48" s="39">
        <f>IF(COUNTIF($B$15:B48,B48)=1,1,0)</f>
        <v>0</v>
      </c>
      <c r="CQ48" s="39">
        <f>SUM($CP$15:CP48)</f>
        <v>2</v>
      </c>
      <c r="CR48" s="29"/>
      <c r="CS48" s="29"/>
      <c r="CV48" s="183"/>
      <c r="CW48" s="183"/>
      <c r="CX48" s="183"/>
      <c r="CY48" s="183"/>
      <c r="CZ48" s="183"/>
      <c r="DA48" s="183"/>
      <c r="DB48" s="183"/>
      <c r="DC48" s="183"/>
    </row>
    <row r="49" spans="1:107" s="2" customFormat="1" ht="15" customHeight="1" x14ac:dyDescent="0.2">
      <c r="A49" s="95" t="str">
        <f t="shared" si="9"/>
        <v/>
      </c>
      <c r="B49" s="276"/>
      <c r="C49" s="277"/>
      <c r="D49" s="276"/>
      <c r="E49" s="277"/>
      <c r="F49" s="299"/>
      <c r="G49" s="300"/>
      <c r="H49" s="301"/>
      <c r="I49" s="107"/>
      <c r="J49" s="107"/>
      <c r="K49" s="109"/>
      <c r="L49" s="120"/>
      <c r="M49" s="107"/>
      <c r="N49" s="107"/>
      <c r="O49" s="256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54"/>
      <c r="AX49" s="254"/>
      <c r="AY49" s="254"/>
      <c r="AZ49" s="254"/>
      <c r="BA49" s="254"/>
      <c r="BB49" s="254"/>
      <c r="BC49" s="254"/>
      <c r="BD49" s="254"/>
      <c r="BE49" s="254"/>
      <c r="BF49" s="254"/>
      <c r="BG49" s="254"/>
      <c r="BH49" s="254"/>
      <c r="BI49" s="254"/>
      <c r="BJ49" s="254"/>
      <c r="BK49" s="254"/>
      <c r="BL49" s="254"/>
      <c r="BM49" s="254"/>
      <c r="BN49" s="254"/>
      <c r="BO49" s="254"/>
      <c r="BP49" s="254"/>
      <c r="BQ49" s="254"/>
      <c r="BR49" s="254"/>
      <c r="BS49" s="254"/>
      <c r="BT49" s="254"/>
      <c r="BU49" s="254"/>
      <c r="BV49" s="255"/>
      <c r="BW49" s="122"/>
      <c r="BX49" s="123"/>
      <c r="BY49" s="246" t="s">
        <v>22</v>
      </c>
      <c r="BZ49" s="123"/>
      <c r="CA49" s="154"/>
      <c r="CB49" s="148"/>
      <c r="CC49" s="149"/>
      <c r="CD49" s="149"/>
      <c r="CE49" s="149"/>
      <c r="CF49" s="149"/>
      <c r="CG49" s="149"/>
      <c r="CH49" s="149"/>
      <c r="CI49" s="149"/>
      <c r="CJ49" s="149"/>
      <c r="CK49" s="149"/>
      <c r="CL49" s="149"/>
      <c r="CM49" s="150"/>
      <c r="CN49" s="6" t="b">
        <f t="shared" si="8"/>
        <v>0</v>
      </c>
      <c r="CO49" s="29" t="str">
        <f t="shared" ca="1" si="11"/>
        <v/>
      </c>
      <c r="CP49" s="39">
        <f>IF(COUNTIF($B$15:B49,B49)=1,1,0)</f>
        <v>0</v>
      </c>
      <c r="CQ49" s="39">
        <f>SUM($CP$15:CP49)</f>
        <v>2</v>
      </c>
      <c r="CR49" s="29"/>
      <c r="CS49" s="29"/>
      <c r="CV49" s="183"/>
      <c r="CW49" s="187"/>
      <c r="CX49" s="187"/>
      <c r="CY49" s="187"/>
      <c r="CZ49" s="183"/>
      <c r="DA49" s="183"/>
      <c r="DB49" s="183"/>
      <c r="DC49" s="183"/>
    </row>
    <row r="50" spans="1:107" s="2" customFormat="1" ht="15" customHeight="1" x14ac:dyDescent="0.2">
      <c r="A50" s="95" t="str">
        <f t="shared" si="9"/>
        <v/>
      </c>
      <c r="B50" s="276"/>
      <c r="C50" s="277"/>
      <c r="D50" s="276"/>
      <c r="E50" s="277"/>
      <c r="F50" s="299"/>
      <c r="G50" s="300"/>
      <c r="H50" s="301"/>
      <c r="I50" s="107"/>
      <c r="J50" s="107"/>
      <c r="K50" s="109"/>
      <c r="L50" s="120"/>
      <c r="M50" s="107"/>
      <c r="N50" s="107"/>
      <c r="O50" s="256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4"/>
      <c r="AW50" s="254"/>
      <c r="AX50" s="254"/>
      <c r="AY50" s="254"/>
      <c r="AZ50" s="254"/>
      <c r="BA50" s="254"/>
      <c r="BB50" s="254"/>
      <c r="BC50" s="254"/>
      <c r="BD50" s="254"/>
      <c r="BE50" s="254"/>
      <c r="BF50" s="254"/>
      <c r="BG50" s="254"/>
      <c r="BH50" s="254"/>
      <c r="BI50" s="254"/>
      <c r="BJ50" s="254"/>
      <c r="BK50" s="254"/>
      <c r="BL50" s="254"/>
      <c r="BM50" s="254"/>
      <c r="BN50" s="254"/>
      <c r="BO50" s="254"/>
      <c r="BP50" s="254"/>
      <c r="BQ50" s="254"/>
      <c r="BR50" s="254"/>
      <c r="BS50" s="254"/>
      <c r="BT50" s="254"/>
      <c r="BU50" s="254"/>
      <c r="BV50" s="255"/>
      <c r="BW50" s="122"/>
      <c r="BX50" s="123"/>
      <c r="BY50" s="246" t="s">
        <v>22</v>
      </c>
      <c r="BZ50" s="123"/>
      <c r="CA50" s="154"/>
      <c r="CB50" s="148"/>
      <c r="CC50" s="149"/>
      <c r="CD50" s="149"/>
      <c r="CE50" s="149"/>
      <c r="CF50" s="149"/>
      <c r="CG50" s="149"/>
      <c r="CH50" s="149"/>
      <c r="CI50" s="149"/>
      <c r="CJ50" s="149"/>
      <c r="CK50" s="149"/>
      <c r="CL50" s="149"/>
      <c r="CM50" s="150"/>
      <c r="CN50" s="6" t="b">
        <f t="shared" si="8"/>
        <v>0</v>
      </c>
      <c r="CO50" s="29" t="str">
        <f t="shared" ca="1" si="11"/>
        <v/>
      </c>
      <c r="CP50" s="39">
        <f>IF(COUNTIF($B$15:B50,B50)=1,1,0)</f>
        <v>0</v>
      </c>
      <c r="CQ50" s="39">
        <f>SUM($CP$15:CP50)</f>
        <v>2</v>
      </c>
      <c r="CR50" s="29"/>
      <c r="CS50" s="29"/>
      <c r="CV50" s="183"/>
      <c r="CW50" s="183"/>
      <c r="CX50" s="183"/>
      <c r="CY50" s="183"/>
      <c r="CZ50" s="183"/>
      <c r="DA50" s="183"/>
      <c r="DB50" s="183"/>
      <c r="DC50" s="183"/>
    </row>
    <row r="51" spans="1:107" s="2" customFormat="1" ht="15" customHeight="1" x14ac:dyDescent="0.2">
      <c r="A51" s="95" t="str">
        <f t="shared" si="9"/>
        <v/>
      </c>
      <c r="B51" s="276"/>
      <c r="C51" s="277"/>
      <c r="D51" s="276"/>
      <c r="E51" s="277"/>
      <c r="F51" s="299"/>
      <c r="G51" s="300"/>
      <c r="H51" s="301"/>
      <c r="I51" s="107"/>
      <c r="J51" s="107"/>
      <c r="K51" s="109"/>
      <c r="L51" s="120"/>
      <c r="M51" s="107"/>
      <c r="N51" s="107"/>
      <c r="O51" s="256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  <c r="AP51" s="254"/>
      <c r="AQ51" s="254"/>
      <c r="AR51" s="254"/>
      <c r="AS51" s="254"/>
      <c r="AT51" s="254"/>
      <c r="AU51" s="254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254"/>
      <c r="BI51" s="254"/>
      <c r="BJ51" s="254"/>
      <c r="BK51" s="254"/>
      <c r="BL51" s="254"/>
      <c r="BM51" s="254"/>
      <c r="BN51" s="254"/>
      <c r="BO51" s="254"/>
      <c r="BP51" s="254"/>
      <c r="BQ51" s="254"/>
      <c r="BR51" s="254"/>
      <c r="BS51" s="254"/>
      <c r="BT51" s="254"/>
      <c r="BU51" s="254"/>
      <c r="BV51" s="255"/>
      <c r="BW51" s="122"/>
      <c r="BX51" s="123"/>
      <c r="BY51" s="246" t="s">
        <v>22</v>
      </c>
      <c r="BZ51" s="123"/>
      <c r="CA51" s="154"/>
      <c r="CB51" s="148"/>
      <c r="CC51" s="149"/>
      <c r="CD51" s="149"/>
      <c r="CE51" s="149"/>
      <c r="CF51" s="149"/>
      <c r="CG51" s="149"/>
      <c r="CH51" s="149"/>
      <c r="CI51" s="149"/>
      <c r="CJ51" s="149"/>
      <c r="CK51" s="149"/>
      <c r="CL51" s="149"/>
      <c r="CM51" s="150"/>
      <c r="CN51" s="6" t="b">
        <f t="shared" si="8"/>
        <v>0</v>
      </c>
      <c r="CO51" s="29" t="str">
        <f t="shared" ca="1" si="11"/>
        <v/>
      </c>
      <c r="CP51" s="39">
        <f>IF(COUNTIF($B$15:B51,B51)=1,1,0)</f>
        <v>0</v>
      </c>
      <c r="CQ51" s="39">
        <f>SUM($CP$15:CP51)</f>
        <v>2</v>
      </c>
      <c r="CR51" s="29"/>
      <c r="CS51" s="29"/>
      <c r="CV51" s="183"/>
      <c r="CW51" s="183"/>
      <c r="CX51" s="183"/>
      <c r="CY51" s="183"/>
      <c r="CZ51" s="183"/>
      <c r="DA51" s="183"/>
      <c r="DB51" s="183"/>
      <c r="DC51" s="183"/>
    </row>
    <row r="52" spans="1:107" s="2" customFormat="1" ht="15" customHeight="1" x14ac:dyDescent="0.2">
      <c r="A52" s="95" t="str">
        <f t="shared" si="9"/>
        <v/>
      </c>
      <c r="B52" s="276"/>
      <c r="C52" s="277"/>
      <c r="D52" s="276"/>
      <c r="E52" s="277"/>
      <c r="F52" s="299"/>
      <c r="G52" s="300"/>
      <c r="H52" s="301"/>
      <c r="I52" s="107"/>
      <c r="J52" s="107"/>
      <c r="K52" s="109"/>
      <c r="L52" s="120"/>
      <c r="M52" s="107"/>
      <c r="N52" s="107"/>
      <c r="O52" s="256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4"/>
      <c r="AR52" s="254"/>
      <c r="AS52" s="254"/>
      <c r="AT52" s="254"/>
      <c r="AU52" s="254"/>
      <c r="AV52" s="254"/>
      <c r="AW52" s="254"/>
      <c r="AX52" s="254"/>
      <c r="AY52" s="254"/>
      <c r="AZ52" s="254"/>
      <c r="BA52" s="254"/>
      <c r="BB52" s="254"/>
      <c r="BC52" s="254"/>
      <c r="BD52" s="254"/>
      <c r="BE52" s="254"/>
      <c r="BF52" s="254"/>
      <c r="BG52" s="254"/>
      <c r="BH52" s="254"/>
      <c r="BI52" s="254"/>
      <c r="BJ52" s="254"/>
      <c r="BK52" s="254"/>
      <c r="BL52" s="254"/>
      <c r="BM52" s="254"/>
      <c r="BN52" s="254"/>
      <c r="BO52" s="254"/>
      <c r="BP52" s="254"/>
      <c r="BQ52" s="254"/>
      <c r="BR52" s="254"/>
      <c r="BS52" s="254"/>
      <c r="BT52" s="254"/>
      <c r="BU52" s="254"/>
      <c r="BV52" s="255"/>
      <c r="BW52" s="122"/>
      <c r="BX52" s="123"/>
      <c r="BY52" s="246" t="s">
        <v>22</v>
      </c>
      <c r="BZ52" s="123"/>
      <c r="CA52" s="154"/>
      <c r="CB52" s="148"/>
      <c r="CC52" s="149"/>
      <c r="CD52" s="149"/>
      <c r="CE52" s="149"/>
      <c r="CF52" s="149"/>
      <c r="CG52" s="149"/>
      <c r="CH52" s="149"/>
      <c r="CI52" s="149"/>
      <c r="CJ52" s="149"/>
      <c r="CK52" s="149"/>
      <c r="CL52" s="149"/>
      <c r="CM52" s="150"/>
      <c r="CN52" s="6" t="b">
        <f t="shared" si="8"/>
        <v>0</v>
      </c>
      <c r="CO52" s="29" t="str">
        <f t="shared" ca="1" si="11"/>
        <v/>
      </c>
      <c r="CP52" s="39">
        <f>IF(COUNTIF($B$15:B52,B52)=1,1,0)</f>
        <v>0</v>
      </c>
      <c r="CQ52" s="39">
        <f>SUM($CP$15:CP52)</f>
        <v>2</v>
      </c>
      <c r="CR52" s="29"/>
      <c r="CS52" s="29"/>
      <c r="CV52" s="183"/>
      <c r="CW52" s="183"/>
      <c r="CX52" s="183"/>
      <c r="CY52" s="183"/>
      <c r="CZ52" s="183"/>
      <c r="DA52" s="183"/>
      <c r="DB52" s="183"/>
      <c r="DC52" s="183"/>
    </row>
    <row r="53" spans="1:107" s="2" customFormat="1" ht="15" customHeight="1" x14ac:dyDescent="0.2">
      <c r="A53" s="95" t="str">
        <f t="shared" si="9"/>
        <v/>
      </c>
      <c r="B53" s="276"/>
      <c r="C53" s="277"/>
      <c r="D53" s="276"/>
      <c r="E53" s="277"/>
      <c r="F53" s="299"/>
      <c r="G53" s="300"/>
      <c r="H53" s="301"/>
      <c r="I53" s="109"/>
      <c r="J53" s="124"/>
      <c r="K53" s="109"/>
      <c r="L53" s="120"/>
      <c r="M53" s="107"/>
      <c r="N53" s="107"/>
      <c r="O53" s="256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  <c r="AP53" s="254"/>
      <c r="AQ53" s="254"/>
      <c r="AR53" s="254"/>
      <c r="AS53" s="254"/>
      <c r="AT53" s="254"/>
      <c r="AU53" s="254"/>
      <c r="AV53" s="254"/>
      <c r="AW53" s="254"/>
      <c r="AX53" s="254"/>
      <c r="AY53" s="254"/>
      <c r="AZ53" s="254"/>
      <c r="BA53" s="254"/>
      <c r="BB53" s="254"/>
      <c r="BC53" s="254"/>
      <c r="BD53" s="254"/>
      <c r="BE53" s="254"/>
      <c r="BF53" s="254"/>
      <c r="BG53" s="254"/>
      <c r="BH53" s="254"/>
      <c r="BI53" s="254"/>
      <c r="BJ53" s="254"/>
      <c r="BK53" s="254"/>
      <c r="BL53" s="254"/>
      <c r="BM53" s="254"/>
      <c r="BN53" s="254"/>
      <c r="BO53" s="254"/>
      <c r="BP53" s="254"/>
      <c r="BQ53" s="254"/>
      <c r="BR53" s="254"/>
      <c r="BS53" s="254"/>
      <c r="BT53" s="254"/>
      <c r="BU53" s="254"/>
      <c r="BV53" s="255"/>
      <c r="BW53" s="126"/>
      <c r="BX53" s="127"/>
      <c r="BY53" s="246" t="s">
        <v>22</v>
      </c>
      <c r="BZ53" s="127"/>
      <c r="CA53" s="158"/>
      <c r="CB53" s="148"/>
      <c r="CC53" s="149"/>
      <c r="CD53" s="149"/>
      <c r="CE53" s="149"/>
      <c r="CF53" s="149"/>
      <c r="CG53" s="149"/>
      <c r="CH53" s="149"/>
      <c r="CI53" s="149"/>
      <c r="CJ53" s="149"/>
      <c r="CK53" s="149"/>
      <c r="CL53" s="149"/>
      <c r="CM53" s="150"/>
      <c r="CN53" s="6" t="b">
        <f t="shared" si="8"/>
        <v>0</v>
      </c>
      <c r="CO53" s="29" t="str">
        <f t="shared" ca="1" si="11"/>
        <v/>
      </c>
      <c r="CP53" s="39">
        <f>IF(COUNTIF($B$15:B53,B53)=1,1,0)</f>
        <v>0</v>
      </c>
      <c r="CQ53" s="39">
        <f>SUM($CP$15:CP53)</f>
        <v>2</v>
      </c>
      <c r="CR53" s="29"/>
      <c r="CS53" s="29"/>
      <c r="CV53" s="183"/>
      <c r="CW53" s="183"/>
      <c r="CX53" s="183"/>
      <c r="CY53" s="183"/>
      <c r="CZ53" s="183"/>
      <c r="DA53" s="183"/>
      <c r="DB53" s="183"/>
      <c r="DC53" s="183"/>
    </row>
    <row r="54" spans="1:107" s="2" customFormat="1" ht="15" customHeight="1" x14ac:dyDescent="0.2">
      <c r="A54" s="95" t="str">
        <f t="shared" si="9"/>
        <v/>
      </c>
      <c r="B54" s="276"/>
      <c r="C54" s="277"/>
      <c r="D54" s="276"/>
      <c r="E54" s="277"/>
      <c r="F54" s="299"/>
      <c r="G54" s="300"/>
      <c r="H54" s="301"/>
      <c r="I54" s="109"/>
      <c r="J54" s="124"/>
      <c r="K54" s="109"/>
      <c r="L54" s="120"/>
      <c r="M54" s="107"/>
      <c r="N54" s="107"/>
      <c r="O54" s="256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54"/>
      <c r="AT54" s="254"/>
      <c r="AU54" s="254"/>
      <c r="AV54" s="254"/>
      <c r="AW54" s="254"/>
      <c r="AX54" s="254"/>
      <c r="AY54" s="254"/>
      <c r="AZ54" s="254"/>
      <c r="BA54" s="254"/>
      <c r="BB54" s="254"/>
      <c r="BC54" s="254"/>
      <c r="BD54" s="254"/>
      <c r="BE54" s="254"/>
      <c r="BF54" s="254"/>
      <c r="BG54" s="254"/>
      <c r="BH54" s="254"/>
      <c r="BI54" s="254"/>
      <c r="BJ54" s="254"/>
      <c r="BK54" s="254"/>
      <c r="BL54" s="254"/>
      <c r="BM54" s="254"/>
      <c r="BN54" s="254"/>
      <c r="BO54" s="254"/>
      <c r="BP54" s="254"/>
      <c r="BQ54" s="254"/>
      <c r="BR54" s="254"/>
      <c r="BS54" s="254"/>
      <c r="BT54" s="254"/>
      <c r="BU54" s="254"/>
      <c r="BV54" s="255"/>
      <c r="BW54" s="126"/>
      <c r="BX54" s="127"/>
      <c r="BY54" s="246" t="s">
        <v>22</v>
      </c>
      <c r="BZ54" s="127"/>
      <c r="CA54" s="158"/>
      <c r="CB54" s="148"/>
      <c r="CC54" s="149"/>
      <c r="CD54" s="149"/>
      <c r="CE54" s="149"/>
      <c r="CF54" s="149"/>
      <c r="CG54" s="149"/>
      <c r="CH54" s="149"/>
      <c r="CI54" s="149"/>
      <c r="CJ54" s="149"/>
      <c r="CK54" s="149"/>
      <c r="CL54" s="149"/>
      <c r="CM54" s="150"/>
      <c r="CN54" s="6" t="b">
        <f t="shared" si="8"/>
        <v>0</v>
      </c>
      <c r="CO54" s="29" t="str">
        <f t="shared" ca="1" si="11"/>
        <v/>
      </c>
      <c r="CP54" s="39">
        <f>IF(COUNTIF($B$15:B54,B54)=1,1,0)</f>
        <v>0</v>
      </c>
      <c r="CQ54" s="39">
        <f>SUM($CP$15:CP54)</f>
        <v>2</v>
      </c>
      <c r="CR54" s="29"/>
      <c r="CS54" s="29"/>
      <c r="CV54" s="183"/>
      <c r="CW54" s="183"/>
      <c r="CX54" s="183"/>
      <c r="CY54" s="183"/>
      <c r="CZ54" s="183"/>
      <c r="DA54" s="183"/>
      <c r="DB54" s="183"/>
      <c r="DC54" s="183"/>
    </row>
    <row r="55" spans="1:107" s="2" customFormat="1" ht="15" customHeight="1" x14ac:dyDescent="0.2">
      <c r="A55" s="95" t="str">
        <f t="shared" si="9"/>
        <v/>
      </c>
      <c r="B55" s="276"/>
      <c r="C55" s="277"/>
      <c r="D55" s="276"/>
      <c r="E55" s="277"/>
      <c r="F55" s="299"/>
      <c r="G55" s="300"/>
      <c r="H55" s="301"/>
      <c r="I55" s="109"/>
      <c r="J55" s="124"/>
      <c r="K55" s="109"/>
      <c r="L55" s="120"/>
      <c r="M55" s="107"/>
      <c r="N55" s="107"/>
      <c r="O55" s="256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  <c r="AP55" s="254"/>
      <c r="AQ55" s="254"/>
      <c r="AR55" s="254"/>
      <c r="AS55" s="254"/>
      <c r="AT55" s="254"/>
      <c r="AU55" s="254"/>
      <c r="AV55" s="254"/>
      <c r="AW55" s="254"/>
      <c r="AX55" s="254"/>
      <c r="AY55" s="254"/>
      <c r="AZ55" s="254"/>
      <c r="BA55" s="254"/>
      <c r="BB55" s="254"/>
      <c r="BC55" s="254"/>
      <c r="BD55" s="254"/>
      <c r="BE55" s="254"/>
      <c r="BF55" s="254"/>
      <c r="BG55" s="254"/>
      <c r="BH55" s="254"/>
      <c r="BI55" s="254"/>
      <c r="BJ55" s="254"/>
      <c r="BK55" s="254"/>
      <c r="BL55" s="254"/>
      <c r="BM55" s="254"/>
      <c r="BN55" s="254"/>
      <c r="BO55" s="254"/>
      <c r="BP55" s="254"/>
      <c r="BQ55" s="254"/>
      <c r="BR55" s="254"/>
      <c r="BS55" s="254"/>
      <c r="BT55" s="254"/>
      <c r="BU55" s="254"/>
      <c r="BV55" s="255"/>
      <c r="BW55" s="126"/>
      <c r="BX55" s="127"/>
      <c r="BY55" s="246" t="s">
        <v>22</v>
      </c>
      <c r="BZ55" s="127"/>
      <c r="CA55" s="158"/>
      <c r="CB55" s="148"/>
      <c r="CC55" s="149"/>
      <c r="CD55" s="149"/>
      <c r="CE55" s="149"/>
      <c r="CF55" s="149"/>
      <c r="CG55" s="149"/>
      <c r="CH55" s="149"/>
      <c r="CI55" s="149"/>
      <c r="CJ55" s="149"/>
      <c r="CK55" s="149"/>
      <c r="CL55" s="149"/>
      <c r="CM55" s="150"/>
      <c r="CN55" s="6" t="b">
        <f t="shared" si="8"/>
        <v>0</v>
      </c>
      <c r="CO55" s="29" t="str">
        <f t="shared" ca="1" si="11"/>
        <v/>
      </c>
      <c r="CP55" s="39">
        <f>IF(COUNTIF($B$15:B55,B55)=1,1,0)</f>
        <v>0</v>
      </c>
      <c r="CQ55" s="39">
        <f>SUM($CP$15:CP55)</f>
        <v>2</v>
      </c>
      <c r="CR55" s="29"/>
      <c r="CS55" s="29"/>
      <c r="CV55" s="183"/>
      <c r="CW55" s="183"/>
      <c r="CX55" s="183"/>
      <c r="CY55" s="183"/>
      <c r="CZ55" s="183"/>
      <c r="DA55" s="183"/>
      <c r="DB55" s="183"/>
      <c r="DC55" s="183"/>
    </row>
    <row r="56" spans="1:107" s="2" customFormat="1" ht="15" customHeight="1" x14ac:dyDescent="0.2">
      <c r="A56" s="95" t="str">
        <f t="shared" si="9"/>
        <v/>
      </c>
      <c r="B56" s="276"/>
      <c r="C56" s="277"/>
      <c r="D56" s="276"/>
      <c r="E56" s="277"/>
      <c r="F56" s="299"/>
      <c r="G56" s="300"/>
      <c r="H56" s="301"/>
      <c r="I56" s="109"/>
      <c r="J56" s="124"/>
      <c r="K56" s="109"/>
      <c r="L56" s="120"/>
      <c r="M56" s="107"/>
      <c r="N56" s="107"/>
      <c r="O56" s="256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  <c r="AU56" s="254"/>
      <c r="AV56" s="254"/>
      <c r="AW56" s="254"/>
      <c r="AX56" s="254"/>
      <c r="AY56" s="254"/>
      <c r="AZ56" s="254"/>
      <c r="BA56" s="254"/>
      <c r="BB56" s="254"/>
      <c r="BC56" s="254"/>
      <c r="BD56" s="254"/>
      <c r="BE56" s="254"/>
      <c r="BF56" s="254"/>
      <c r="BG56" s="254"/>
      <c r="BH56" s="254"/>
      <c r="BI56" s="254"/>
      <c r="BJ56" s="254"/>
      <c r="BK56" s="254"/>
      <c r="BL56" s="254"/>
      <c r="BM56" s="254"/>
      <c r="BN56" s="254"/>
      <c r="BO56" s="254"/>
      <c r="BP56" s="254"/>
      <c r="BQ56" s="254"/>
      <c r="BR56" s="254"/>
      <c r="BS56" s="254"/>
      <c r="BT56" s="254"/>
      <c r="BU56" s="254"/>
      <c r="BV56" s="255"/>
      <c r="BW56" s="126"/>
      <c r="BX56" s="127"/>
      <c r="BY56" s="246" t="s">
        <v>22</v>
      </c>
      <c r="BZ56" s="127"/>
      <c r="CA56" s="158"/>
      <c r="CB56" s="148"/>
      <c r="CC56" s="149"/>
      <c r="CD56" s="149"/>
      <c r="CE56" s="149"/>
      <c r="CF56" s="149"/>
      <c r="CG56" s="149"/>
      <c r="CH56" s="149"/>
      <c r="CI56" s="149"/>
      <c r="CJ56" s="149"/>
      <c r="CK56" s="149"/>
      <c r="CL56" s="149"/>
      <c r="CM56" s="150"/>
      <c r="CN56" s="6" t="b">
        <f t="shared" si="8"/>
        <v>0</v>
      </c>
      <c r="CO56" s="29" t="str">
        <f t="shared" ca="1" si="11"/>
        <v/>
      </c>
      <c r="CP56" s="39">
        <f>IF(COUNTIF($B$15:B56,B56)=1,1,0)</f>
        <v>0</v>
      </c>
      <c r="CQ56" s="39">
        <f>SUM($CP$15:CP56)</f>
        <v>2</v>
      </c>
      <c r="CR56" s="29"/>
      <c r="CS56" s="29"/>
      <c r="CV56" s="183"/>
      <c r="CW56" s="183"/>
      <c r="CX56" s="183"/>
      <c r="CY56" s="183"/>
      <c r="CZ56" s="183"/>
      <c r="DA56" s="183"/>
      <c r="DB56" s="183"/>
      <c r="DC56" s="183"/>
    </row>
    <row r="57" spans="1:107" s="2" customFormat="1" ht="15" customHeight="1" x14ac:dyDescent="0.2">
      <c r="A57" s="95" t="str">
        <f t="shared" si="9"/>
        <v/>
      </c>
      <c r="B57" s="276"/>
      <c r="C57" s="277"/>
      <c r="D57" s="276"/>
      <c r="E57" s="277"/>
      <c r="F57" s="299"/>
      <c r="G57" s="300"/>
      <c r="H57" s="301"/>
      <c r="I57" s="109"/>
      <c r="J57" s="124"/>
      <c r="K57" s="109"/>
      <c r="L57" s="120"/>
      <c r="M57" s="107"/>
      <c r="N57" s="107"/>
      <c r="O57" s="256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  <c r="AN57" s="254"/>
      <c r="AO57" s="254"/>
      <c r="AP57" s="254"/>
      <c r="AQ57" s="254"/>
      <c r="AR57" s="254"/>
      <c r="AS57" s="254"/>
      <c r="AT57" s="254"/>
      <c r="AU57" s="254"/>
      <c r="AV57" s="254"/>
      <c r="AW57" s="254"/>
      <c r="AX57" s="254"/>
      <c r="AY57" s="254"/>
      <c r="AZ57" s="254"/>
      <c r="BA57" s="254"/>
      <c r="BB57" s="254"/>
      <c r="BC57" s="254"/>
      <c r="BD57" s="254"/>
      <c r="BE57" s="254"/>
      <c r="BF57" s="254"/>
      <c r="BG57" s="254"/>
      <c r="BH57" s="254"/>
      <c r="BI57" s="254"/>
      <c r="BJ57" s="254"/>
      <c r="BK57" s="254"/>
      <c r="BL57" s="254"/>
      <c r="BM57" s="254"/>
      <c r="BN57" s="254"/>
      <c r="BO57" s="254"/>
      <c r="BP57" s="254"/>
      <c r="BQ57" s="254"/>
      <c r="BR57" s="254"/>
      <c r="BS57" s="254"/>
      <c r="BT57" s="254"/>
      <c r="BU57" s="254"/>
      <c r="BV57" s="255"/>
      <c r="BW57" s="126"/>
      <c r="BX57" s="127"/>
      <c r="BY57" s="246" t="s">
        <v>22</v>
      </c>
      <c r="BZ57" s="127"/>
      <c r="CA57" s="158"/>
      <c r="CB57" s="148"/>
      <c r="CC57" s="149"/>
      <c r="CD57" s="149"/>
      <c r="CE57" s="149"/>
      <c r="CF57" s="149"/>
      <c r="CG57" s="149"/>
      <c r="CH57" s="149"/>
      <c r="CI57" s="149"/>
      <c r="CJ57" s="149"/>
      <c r="CK57" s="149"/>
      <c r="CL57" s="149"/>
      <c r="CM57" s="150"/>
      <c r="CN57" s="6" t="b">
        <f t="shared" si="8"/>
        <v>0</v>
      </c>
      <c r="CO57" s="29" t="str">
        <f t="shared" ca="1" si="11"/>
        <v/>
      </c>
      <c r="CP57" s="39">
        <f>IF(COUNTIF($B$15:B57,B57)=1,1,0)</f>
        <v>0</v>
      </c>
      <c r="CQ57" s="39">
        <f>SUM($CP$15:CP57)</f>
        <v>2</v>
      </c>
      <c r="CR57" s="29"/>
      <c r="CS57" s="29"/>
      <c r="CV57" s="183"/>
      <c r="CW57" s="183"/>
      <c r="CX57" s="183"/>
      <c r="CY57" s="183"/>
      <c r="CZ57" s="183"/>
      <c r="DA57" s="183"/>
      <c r="DB57" s="183"/>
      <c r="DC57" s="183"/>
    </row>
    <row r="58" spans="1:107" s="2" customFormat="1" ht="15" customHeight="1" x14ac:dyDescent="0.2">
      <c r="A58" s="95" t="str">
        <f t="shared" si="9"/>
        <v/>
      </c>
      <c r="B58" s="276"/>
      <c r="C58" s="277"/>
      <c r="D58" s="276"/>
      <c r="E58" s="277"/>
      <c r="F58" s="299"/>
      <c r="G58" s="300"/>
      <c r="H58" s="301"/>
      <c r="I58" s="109"/>
      <c r="J58" s="124"/>
      <c r="K58" s="109"/>
      <c r="L58" s="120"/>
      <c r="M58" s="107"/>
      <c r="N58" s="107"/>
      <c r="O58" s="256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254"/>
      <c r="BD58" s="254"/>
      <c r="BE58" s="254"/>
      <c r="BF58" s="254"/>
      <c r="BG58" s="254"/>
      <c r="BH58" s="254"/>
      <c r="BI58" s="254"/>
      <c r="BJ58" s="254"/>
      <c r="BK58" s="254"/>
      <c r="BL58" s="254"/>
      <c r="BM58" s="254"/>
      <c r="BN58" s="254"/>
      <c r="BO58" s="254"/>
      <c r="BP58" s="254"/>
      <c r="BQ58" s="254"/>
      <c r="BR58" s="254"/>
      <c r="BS58" s="254"/>
      <c r="BT58" s="254"/>
      <c r="BU58" s="254"/>
      <c r="BV58" s="255"/>
      <c r="BW58" s="126"/>
      <c r="BX58" s="127"/>
      <c r="BY58" s="246" t="s">
        <v>22</v>
      </c>
      <c r="BZ58" s="127"/>
      <c r="CA58" s="158"/>
      <c r="CB58" s="148"/>
      <c r="CC58" s="149"/>
      <c r="CD58" s="149"/>
      <c r="CE58" s="149"/>
      <c r="CF58" s="149"/>
      <c r="CG58" s="149"/>
      <c r="CH58" s="149"/>
      <c r="CI58" s="149"/>
      <c r="CJ58" s="149"/>
      <c r="CK58" s="149"/>
      <c r="CL58" s="149"/>
      <c r="CM58" s="150"/>
      <c r="CN58" s="6" t="b">
        <f t="shared" si="8"/>
        <v>0</v>
      </c>
      <c r="CO58" s="29" t="str">
        <f t="shared" ca="1" si="11"/>
        <v/>
      </c>
      <c r="CP58" s="39">
        <f>IF(COUNTIF($B$15:B58,B58)=1,1,0)</f>
        <v>0</v>
      </c>
      <c r="CQ58" s="39">
        <f>SUM($CP$15:CP58)</f>
        <v>2</v>
      </c>
      <c r="CR58" s="29"/>
      <c r="CS58" s="29"/>
      <c r="CV58" s="183"/>
      <c r="CW58" s="183"/>
      <c r="CX58" s="183"/>
      <c r="CY58" s="183"/>
      <c r="CZ58" s="183"/>
      <c r="DA58" s="183"/>
      <c r="DB58" s="183"/>
      <c r="DC58" s="183"/>
    </row>
    <row r="59" spans="1:107" s="2" customFormat="1" ht="15" customHeight="1" x14ac:dyDescent="0.2">
      <c r="A59" s="95" t="str">
        <f t="shared" si="9"/>
        <v/>
      </c>
      <c r="B59" s="276"/>
      <c r="C59" s="277"/>
      <c r="D59" s="276"/>
      <c r="E59" s="277"/>
      <c r="F59" s="299"/>
      <c r="G59" s="300"/>
      <c r="H59" s="301"/>
      <c r="I59" s="109"/>
      <c r="J59" s="124"/>
      <c r="K59" s="109"/>
      <c r="L59" s="120"/>
      <c r="M59" s="107"/>
      <c r="N59" s="107"/>
      <c r="O59" s="256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254"/>
      <c r="AN59" s="254"/>
      <c r="AO59" s="254"/>
      <c r="AP59" s="254"/>
      <c r="AQ59" s="254"/>
      <c r="AR59" s="254"/>
      <c r="AS59" s="254"/>
      <c r="AT59" s="254"/>
      <c r="AU59" s="254"/>
      <c r="AV59" s="254"/>
      <c r="AW59" s="254"/>
      <c r="AX59" s="254"/>
      <c r="AY59" s="254"/>
      <c r="AZ59" s="254"/>
      <c r="BA59" s="254"/>
      <c r="BB59" s="254"/>
      <c r="BC59" s="254"/>
      <c r="BD59" s="254"/>
      <c r="BE59" s="254"/>
      <c r="BF59" s="254"/>
      <c r="BG59" s="254"/>
      <c r="BH59" s="254"/>
      <c r="BI59" s="254"/>
      <c r="BJ59" s="254"/>
      <c r="BK59" s="254"/>
      <c r="BL59" s="254"/>
      <c r="BM59" s="254"/>
      <c r="BN59" s="254"/>
      <c r="BO59" s="254"/>
      <c r="BP59" s="254"/>
      <c r="BQ59" s="254"/>
      <c r="BR59" s="254"/>
      <c r="BS59" s="254"/>
      <c r="BT59" s="254"/>
      <c r="BU59" s="254"/>
      <c r="BV59" s="255"/>
      <c r="BW59" s="126"/>
      <c r="BX59" s="127"/>
      <c r="BY59" s="246" t="s">
        <v>22</v>
      </c>
      <c r="BZ59" s="127"/>
      <c r="CA59" s="158"/>
      <c r="CB59" s="148"/>
      <c r="CC59" s="149"/>
      <c r="CD59" s="149"/>
      <c r="CE59" s="149"/>
      <c r="CF59" s="149"/>
      <c r="CG59" s="149"/>
      <c r="CH59" s="149"/>
      <c r="CI59" s="149"/>
      <c r="CJ59" s="149"/>
      <c r="CK59" s="149"/>
      <c r="CL59" s="149"/>
      <c r="CM59" s="150"/>
      <c r="CN59" s="6" t="b">
        <f t="shared" si="8"/>
        <v>0</v>
      </c>
      <c r="CO59" s="29" t="str">
        <f t="shared" ca="1" si="11"/>
        <v/>
      </c>
      <c r="CP59" s="39">
        <f>IF(COUNTIF($B$15:B59,B59)=1,1,0)</f>
        <v>0</v>
      </c>
      <c r="CQ59" s="39">
        <f>SUM($CP$15:CP59)</f>
        <v>2</v>
      </c>
      <c r="CR59" s="29"/>
      <c r="CS59" s="29"/>
      <c r="CV59" s="183"/>
      <c r="CW59" s="183"/>
      <c r="CX59" s="183"/>
      <c r="CY59" s="183"/>
      <c r="CZ59" s="183"/>
      <c r="DA59" s="183"/>
      <c r="DB59" s="183"/>
      <c r="DC59" s="183"/>
    </row>
    <row r="60" spans="1:107" s="2" customFormat="1" ht="15" customHeight="1" x14ac:dyDescent="0.2">
      <c r="A60" s="95" t="str">
        <f t="shared" si="9"/>
        <v/>
      </c>
      <c r="B60" s="276"/>
      <c r="C60" s="277"/>
      <c r="D60" s="276"/>
      <c r="E60" s="277"/>
      <c r="F60" s="299"/>
      <c r="G60" s="300"/>
      <c r="H60" s="301"/>
      <c r="I60" s="109"/>
      <c r="J60" s="124"/>
      <c r="K60" s="109"/>
      <c r="L60" s="120"/>
      <c r="M60" s="107"/>
      <c r="N60" s="107"/>
      <c r="O60" s="256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4"/>
      <c r="AN60" s="254"/>
      <c r="AO60" s="254"/>
      <c r="AP60" s="254"/>
      <c r="AQ60" s="254"/>
      <c r="AR60" s="254"/>
      <c r="AS60" s="254"/>
      <c r="AT60" s="254"/>
      <c r="AU60" s="254"/>
      <c r="AV60" s="254"/>
      <c r="AW60" s="254"/>
      <c r="AX60" s="254"/>
      <c r="AY60" s="254"/>
      <c r="AZ60" s="254"/>
      <c r="BA60" s="254"/>
      <c r="BB60" s="254"/>
      <c r="BC60" s="254"/>
      <c r="BD60" s="254"/>
      <c r="BE60" s="254"/>
      <c r="BF60" s="254"/>
      <c r="BG60" s="254"/>
      <c r="BH60" s="254"/>
      <c r="BI60" s="254"/>
      <c r="BJ60" s="254"/>
      <c r="BK60" s="254"/>
      <c r="BL60" s="254"/>
      <c r="BM60" s="254"/>
      <c r="BN60" s="254"/>
      <c r="BO60" s="254"/>
      <c r="BP60" s="254"/>
      <c r="BQ60" s="254"/>
      <c r="BR60" s="254"/>
      <c r="BS60" s="254"/>
      <c r="BT60" s="254"/>
      <c r="BU60" s="254"/>
      <c r="BV60" s="255"/>
      <c r="BW60" s="126"/>
      <c r="BX60" s="127"/>
      <c r="BY60" s="246" t="s">
        <v>22</v>
      </c>
      <c r="BZ60" s="127"/>
      <c r="CA60" s="158"/>
      <c r="CB60" s="148"/>
      <c r="CC60" s="149"/>
      <c r="CD60" s="149"/>
      <c r="CE60" s="149"/>
      <c r="CF60" s="149"/>
      <c r="CG60" s="149"/>
      <c r="CH60" s="149"/>
      <c r="CI60" s="149"/>
      <c r="CJ60" s="149"/>
      <c r="CK60" s="149"/>
      <c r="CL60" s="149"/>
      <c r="CM60" s="150"/>
      <c r="CN60" s="6" t="b">
        <f t="shared" si="8"/>
        <v>0</v>
      </c>
      <c r="CO60" s="29" t="str">
        <f t="shared" ca="1" si="11"/>
        <v/>
      </c>
      <c r="CP60" s="39">
        <f>IF(COUNTIF($B$15:B60,B60)=1,1,0)</f>
        <v>0</v>
      </c>
      <c r="CQ60" s="39">
        <f>SUM($CP$15:CP60)</f>
        <v>2</v>
      </c>
      <c r="CR60" s="29"/>
      <c r="CS60" s="29"/>
      <c r="CV60" s="183"/>
      <c r="CW60" s="183"/>
      <c r="CX60" s="183"/>
      <c r="CY60" s="183"/>
      <c r="CZ60" s="183"/>
      <c r="DA60" s="183"/>
      <c r="DB60" s="183"/>
      <c r="DC60" s="183"/>
    </row>
    <row r="61" spans="1:107" s="2" customFormat="1" ht="15" customHeight="1" x14ac:dyDescent="0.2">
      <c r="A61" s="95" t="str">
        <f t="shared" si="9"/>
        <v/>
      </c>
      <c r="B61" s="276"/>
      <c r="C61" s="277"/>
      <c r="D61" s="276"/>
      <c r="E61" s="277"/>
      <c r="F61" s="299"/>
      <c r="G61" s="300"/>
      <c r="H61" s="301"/>
      <c r="I61" s="109"/>
      <c r="J61" s="124"/>
      <c r="K61" s="109"/>
      <c r="L61" s="120"/>
      <c r="M61" s="107"/>
      <c r="N61" s="107"/>
      <c r="O61" s="256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J61" s="254"/>
      <c r="AK61" s="254"/>
      <c r="AL61" s="254"/>
      <c r="AM61" s="254"/>
      <c r="AN61" s="254"/>
      <c r="AO61" s="254"/>
      <c r="AP61" s="254"/>
      <c r="AQ61" s="254"/>
      <c r="AR61" s="254"/>
      <c r="AS61" s="254"/>
      <c r="AT61" s="254"/>
      <c r="AU61" s="254"/>
      <c r="AV61" s="254"/>
      <c r="AW61" s="254"/>
      <c r="AX61" s="254"/>
      <c r="AY61" s="254"/>
      <c r="AZ61" s="254"/>
      <c r="BA61" s="254"/>
      <c r="BB61" s="254"/>
      <c r="BC61" s="254"/>
      <c r="BD61" s="254"/>
      <c r="BE61" s="254"/>
      <c r="BF61" s="254"/>
      <c r="BG61" s="254"/>
      <c r="BH61" s="254"/>
      <c r="BI61" s="254"/>
      <c r="BJ61" s="254"/>
      <c r="BK61" s="254"/>
      <c r="BL61" s="254"/>
      <c r="BM61" s="254"/>
      <c r="BN61" s="254"/>
      <c r="BO61" s="254"/>
      <c r="BP61" s="254"/>
      <c r="BQ61" s="254"/>
      <c r="BR61" s="254"/>
      <c r="BS61" s="254"/>
      <c r="BT61" s="254"/>
      <c r="BU61" s="254"/>
      <c r="BV61" s="255"/>
      <c r="BW61" s="126"/>
      <c r="BX61" s="127"/>
      <c r="BY61" s="246" t="s">
        <v>22</v>
      </c>
      <c r="BZ61" s="127"/>
      <c r="CA61" s="158"/>
      <c r="CB61" s="148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  <c r="CM61" s="150"/>
      <c r="CN61" s="6" t="b">
        <f t="shared" si="8"/>
        <v>0</v>
      </c>
      <c r="CO61" s="29" t="str">
        <f t="shared" ca="1" si="11"/>
        <v/>
      </c>
      <c r="CP61" s="39">
        <f>IF(COUNTIF($B$15:B61,B61)=1,1,0)</f>
        <v>0</v>
      </c>
      <c r="CQ61" s="39">
        <f>SUM($CP$15:CP61)</f>
        <v>2</v>
      </c>
      <c r="CR61" s="29"/>
      <c r="CS61" s="29"/>
      <c r="CV61" s="183"/>
      <c r="CW61" s="183"/>
      <c r="CX61" s="183"/>
      <c r="CY61" s="183"/>
      <c r="CZ61" s="183"/>
      <c r="DA61" s="183"/>
      <c r="DB61" s="183"/>
      <c r="DC61" s="183"/>
    </row>
    <row r="62" spans="1:107" s="2" customFormat="1" ht="15" customHeight="1" x14ac:dyDescent="0.2">
      <c r="A62" s="95" t="str">
        <f t="shared" si="9"/>
        <v/>
      </c>
      <c r="B62" s="276"/>
      <c r="C62" s="277"/>
      <c r="D62" s="276"/>
      <c r="E62" s="277"/>
      <c r="F62" s="299"/>
      <c r="G62" s="300"/>
      <c r="H62" s="301"/>
      <c r="I62" s="109"/>
      <c r="J62" s="124"/>
      <c r="K62" s="109"/>
      <c r="L62" s="120"/>
      <c r="M62" s="107"/>
      <c r="N62" s="107"/>
      <c r="O62" s="256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  <c r="AH62" s="254"/>
      <c r="AI62" s="254"/>
      <c r="AJ62" s="254"/>
      <c r="AK62" s="254"/>
      <c r="AL62" s="254"/>
      <c r="AM62" s="254"/>
      <c r="AN62" s="254"/>
      <c r="AO62" s="254"/>
      <c r="AP62" s="254"/>
      <c r="AQ62" s="254"/>
      <c r="AR62" s="254"/>
      <c r="AS62" s="254"/>
      <c r="AT62" s="254"/>
      <c r="AU62" s="254"/>
      <c r="AV62" s="254"/>
      <c r="AW62" s="254"/>
      <c r="AX62" s="254"/>
      <c r="AY62" s="254"/>
      <c r="AZ62" s="254"/>
      <c r="BA62" s="254"/>
      <c r="BB62" s="254"/>
      <c r="BC62" s="254"/>
      <c r="BD62" s="254"/>
      <c r="BE62" s="254"/>
      <c r="BF62" s="254"/>
      <c r="BG62" s="254"/>
      <c r="BH62" s="254"/>
      <c r="BI62" s="254"/>
      <c r="BJ62" s="254"/>
      <c r="BK62" s="254"/>
      <c r="BL62" s="254"/>
      <c r="BM62" s="254"/>
      <c r="BN62" s="254"/>
      <c r="BO62" s="254"/>
      <c r="BP62" s="254"/>
      <c r="BQ62" s="254"/>
      <c r="BR62" s="254"/>
      <c r="BS62" s="254"/>
      <c r="BT62" s="254"/>
      <c r="BU62" s="254"/>
      <c r="BV62" s="255"/>
      <c r="BW62" s="126"/>
      <c r="BX62" s="127"/>
      <c r="BY62" s="246" t="s">
        <v>22</v>
      </c>
      <c r="BZ62" s="127"/>
      <c r="CA62" s="158"/>
      <c r="CB62" s="148"/>
      <c r="CC62" s="149"/>
      <c r="CD62" s="149"/>
      <c r="CE62" s="149"/>
      <c r="CF62" s="149"/>
      <c r="CG62" s="149"/>
      <c r="CH62" s="149"/>
      <c r="CI62" s="149"/>
      <c r="CJ62" s="149"/>
      <c r="CK62" s="149"/>
      <c r="CL62" s="149"/>
      <c r="CM62" s="150"/>
      <c r="CN62" s="6" t="b">
        <f t="shared" si="8"/>
        <v>0</v>
      </c>
      <c r="CO62" s="29" t="str">
        <f t="shared" ca="1" si="11"/>
        <v/>
      </c>
      <c r="CP62" s="39">
        <f>IF(COUNTIF($B$15:B62,B62)=1,1,0)</f>
        <v>0</v>
      </c>
      <c r="CQ62" s="39">
        <f>SUM($CP$15:CP62)</f>
        <v>2</v>
      </c>
      <c r="CR62" s="29"/>
      <c r="CS62" s="29"/>
      <c r="CV62" s="183"/>
      <c r="CW62" s="183"/>
      <c r="CX62" s="183"/>
      <c r="CY62" s="183"/>
      <c r="CZ62" s="183"/>
      <c r="DA62" s="183"/>
      <c r="DB62" s="183"/>
      <c r="DC62" s="183"/>
    </row>
    <row r="63" spans="1:107" s="2" customFormat="1" ht="15" customHeight="1" x14ac:dyDescent="0.2">
      <c r="A63" s="95" t="str">
        <f t="shared" si="9"/>
        <v/>
      </c>
      <c r="B63" s="276"/>
      <c r="C63" s="277"/>
      <c r="D63" s="276"/>
      <c r="E63" s="277"/>
      <c r="F63" s="299"/>
      <c r="G63" s="300"/>
      <c r="H63" s="301"/>
      <c r="I63" s="109"/>
      <c r="J63" s="124"/>
      <c r="K63" s="109"/>
      <c r="L63" s="120"/>
      <c r="M63" s="107"/>
      <c r="N63" s="107"/>
      <c r="O63" s="256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254"/>
      <c r="AA63" s="254"/>
      <c r="AB63" s="254"/>
      <c r="AC63" s="254"/>
      <c r="AD63" s="254"/>
      <c r="AE63" s="254"/>
      <c r="AF63" s="254"/>
      <c r="AG63" s="254"/>
      <c r="AH63" s="254"/>
      <c r="AI63" s="254"/>
      <c r="AJ63" s="254"/>
      <c r="AK63" s="254"/>
      <c r="AL63" s="254"/>
      <c r="AM63" s="254"/>
      <c r="AN63" s="254"/>
      <c r="AO63" s="254"/>
      <c r="AP63" s="254"/>
      <c r="AQ63" s="254"/>
      <c r="AR63" s="254"/>
      <c r="AS63" s="254"/>
      <c r="AT63" s="254"/>
      <c r="AU63" s="254"/>
      <c r="AV63" s="254"/>
      <c r="AW63" s="254"/>
      <c r="AX63" s="254"/>
      <c r="AY63" s="254"/>
      <c r="AZ63" s="254"/>
      <c r="BA63" s="254"/>
      <c r="BB63" s="254"/>
      <c r="BC63" s="254"/>
      <c r="BD63" s="254"/>
      <c r="BE63" s="254"/>
      <c r="BF63" s="254"/>
      <c r="BG63" s="254"/>
      <c r="BH63" s="254"/>
      <c r="BI63" s="254"/>
      <c r="BJ63" s="254"/>
      <c r="BK63" s="254"/>
      <c r="BL63" s="254"/>
      <c r="BM63" s="254"/>
      <c r="BN63" s="254"/>
      <c r="BO63" s="254"/>
      <c r="BP63" s="254"/>
      <c r="BQ63" s="254"/>
      <c r="BR63" s="254"/>
      <c r="BS63" s="254"/>
      <c r="BT63" s="254"/>
      <c r="BU63" s="254"/>
      <c r="BV63" s="255"/>
      <c r="BW63" s="126"/>
      <c r="BX63" s="127"/>
      <c r="BY63" s="246" t="s">
        <v>22</v>
      </c>
      <c r="BZ63" s="127"/>
      <c r="CA63" s="158"/>
      <c r="CB63" s="148"/>
      <c r="CC63" s="149"/>
      <c r="CD63" s="149"/>
      <c r="CE63" s="149"/>
      <c r="CF63" s="149"/>
      <c r="CG63" s="149"/>
      <c r="CH63" s="149"/>
      <c r="CI63" s="149"/>
      <c r="CJ63" s="149"/>
      <c r="CK63" s="149"/>
      <c r="CL63" s="149"/>
      <c r="CM63" s="150"/>
      <c r="CN63" s="6" t="b">
        <f t="shared" si="8"/>
        <v>0</v>
      </c>
      <c r="CO63" s="29" t="str">
        <f t="shared" ca="1" si="11"/>
        <v/>
      </c>
      <c r="CP63" s="39">
        <f>IF(COUNTIF($B$15:B63,B63)=1,1,0)</f>
        <v>0</v>
      </c>
      <c r="CQ63" s="39">
        <f>SUM($CP$15:CP63)</f>
        <v>2</v>
      </c>
      <c r="CR63" s="29"/>
      <c r="CS63" s="29"/>
      <c r="CV63" s="183"/>
      <c r="CW63" s="183"/>
      <c r="CX63" s="183"/>
      <c r="CY63" s="183"/>
      <c r="CZ63" s="183"/>
      <c r="DA63" s="183"/>
      <c r="DB63" s="183"/>
      <c r="DC63" s="183"/>
    </row>
    <row r="64" spans="1:107" s="2" customFormat="1" ht="15" customHeight="1" x14ac:dyDescent="0.2">
      <c r="A64" s="95" t="str">
        <f t="shared" si="9"/>
        <v/>
      </c>
      <c r="B64" s="276"/>
      <c r="C64" s="277"/>
      <c r="D64" s="276"/>
      <c r="E64" s="277"/>
      <c r="F64" s="299"/>
      <c r="G64" s="300"/>
      <c r="H64" s="301"/>
      <c r="I64" s="109"/>
      <c r="J64" s="124"/>
      <c r="K64" s="109"/>
      <c r="L64" s="179"/>
      <c r="M64" s="109"/>
      <c r="N64" s="109"/>
      <c r="O64" s="256"/>
      <c r="P64" s="254"/>
      <c r="Q64" s="254"/>
      <c r="R64" s="254"/>
      <c r="S64" s="254"/>
      <c r="T64" s="254"/>
      <c r="U64" s="254"/>
      <c r="V64" s="254"/>
      <c r="W64" s="254"/>
      <c r="X64" s="254"/>
      <c r="Y64" s="254"/>
      <c r="Z64" s="254"/>
      <c r="AA64" s="254"/>
      <c r="AB64" s="254"/>
      <c r="AC64" s="254"/>
      <c r="AD64" s="254"/>
      <c r="AE64" s="254"/>
      <c r="AF64" s="254"/>
      <c r="AG64" s="254"/>
      <c r="AH64" s="254"/>
      <c r="AI64" s="254"/>
      <c r="AJ64" s="254"/>
      <c r="AK64" s="254"/>
      <c r="AL64" s="254"/>
      <c r="AM64" s="254"/>
      <c r="AN64" s="254"/>
      <c r="AO64" s="254"/>
      <c r="AP64" s="254"/>
      <c r="AQ64" s="254"/>
      <c r="AR64" s="254"/>
      <c r="AS64" s="254"/>
      <c r="AT64" s="254"/>
      <c r="AU64" s="254"/>
      <c r="AV64" s="254"/>
      <c r="AW64" s="254"/>
      <c r="AX64" s="254"/>
      <c r="AY64" s="254"/>
      <c r="AZ64" s="254"/>
      <c r="BA64" s="254"/>
      <c r="BB64" s="254"/>
      <c r="BC64" s="254"/>
      <c r="BD64" s="254"/>
      <c r="BE64" s="254"/>
      <c r="BF64" s="254"/>
      <c r="BG64" s="254"/>
      <c r="BH64" s="254"/>
      <c r="BI64" s="254"/>
      <c r="BJ64" s="254"/>
      <c r="BK64" s="254"/>
      <c r="BL64" s="254"/>
      <c r="BM64" s="254"/>
      <c r="BN64" s="254"/>
      <c r="BO64" s="254"/>
      <c r="BP64" s="254"/>
      <c r="BQ64" s="254"/>
      <c r="BR64" s="254"/>
      <c r="BS64" s="254"/>
      <c r="BT64" s="254"/>
      <c r="BU64" s="254"/>
      <c r="BV64" s="255"/>
      <c r="BW64" s="126"/>
      <c r="BX64" s="127"/>
      <c r="BY64" s="248" t="s">
        <v>22</v>
      </c>
      <c r="BZ64" s="127"/>
      <c r="CA64" s="158"/>
      <c r="CB64" s="148"/>
      <c r="CC64" s="149"/>
      <c r="CD64" s="149"/>
      <c r="CE64" s="149"/>
      <c r="CF64" s="149"/>
      <c r="CG64" s="149"/>
      <c r="CH64" s="149"/>
      <c r="CI64" s="149"/>
      <c r="CJ64" s="149"/>
      <c r="CK64" s="149"/>
      <c r="CL64" s="149"/>
      <c r="CM64" s="150"/>
      <c r="CN64" s="6" t="b">
        <f t="shared" si="8"/>
        <v>0</v>
      </c>
      <c r="CO64" s="29" t="str">
        <f t="shared" ca="1" si="11"/>
        <v/>
      </c>
      <c r="CP64" s="39">
        <f>IF(COUNTIF($B$15:B64,B64)=1,1,0)</f>
        <v>0</v>
      </c>
      <c r="CQ64" s="39">
        <f>SUM($CP$15:CP64)</f>
        <v>2</v>
      </c>
      <c r="CR64" s="29"/>
      <c r="CS64" s="29"/>
      <c r="CV64" s="183"/>
      <c r="CW64" s="183"/>
      <c r="CX64" s="183"/>
      <c r="CY64" s="183"/>
      <c r="CZ64" s="183"/>
      <c r="DA64" s="183"/>
      <c r="DB64" s="183"/>
      <c r="DC64" s="183"/>
    </row>
    <row r="65" spans="1:99" x14ac:dyDescent="0.2">
      <c r="A65" s="95" t="str">
        <f t="shared" si="9"/>
        <v/>
      </c>
      <c r="B65" s="276"/>
      <c r="C65" s="277"/>
      <c r="D65" s="276"/>
      <c r="E65" s="277"/>
      <c r="F65" s="299"/>
      <c r="G65" s="300"/>
      <c r="H65" s="301"/>
      <c r="I65" s="109"/>
      <c r="J65" s="124"/>
      <c r="K65" s="109"/>
      <c r="L65" s="179"/>
      <c r="M65" s="109"/>
      <c r="N65" s="109"/>
      <c r="O65" s="256"/>
      <c r="P65" s="254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  <c r="AC65" s="254"/>
      <c r="AD65" s="254"/>
      <c r="AE65" s="254"/>
      <c r="AF65" s="254"/>
      <c r="AG65" s="254"/>
      <c r="AH65" s="254"/>
      <c r="AI65" s="254"/>
      <c r="AJ65" s="254"/>
      <c r="AK65" s="254"/>
      <c r="AL65" s="254"/>
      <c r="AM65" s="254"/>
      <c r="AN65" s="254"/>
      <c r="AO65" s="254"/>
      <c r="AP65" s="254"/>
      <c r="AQ65" s="254"/>
      <c r="AR65" s="254"/>
      <c r="AS65" s="254"/>
      <c r="AT65" s="254"/>
      <c r="AU65" s="254"/>
      <c r="AV65" s="254"/>
      <c r="AW65" s="254"/>
      <c r="AX65" s="254"/>
      <c r="AY65" s="254"/>
      <c r="AZ65" s="254"/>
      <c r="BA65" s="254"/>
      <c r="BB65" s="254"/>
      <c r="BC65" s="254"/>
      <c r="BD65" s="254"/>
      <c r="BE65" s="254"/>
      <c r="BF65" s="254"/>
      <c r="BG65" s="254"/>
      <c r="BH65" s="254"/>
      <c r="BI65" s="254"/>
      <c r="BJ65" s="254"/>
      <c r="BK65" s="254"/>
      <c r="BL65" s="254"/>
      <c r="BM65" s="254"/>
      <c r="BN65" s="254"/>
      <c r="BO65" s="254"/>
      <c r="BP65" s="254"/>
      <c r="BQ65" s="254"/>
      <c r="BR65" s="254"/>
      <c r="BS65" s="254"/>
      <c r="BT65" s="254"/>
      <c r="BU65" s="254"/>
      <c r="BV65" s="255"/>
      <c r="BW65" s="126"/>
      <c r="BX65" s="127"/>
      <c r="BY65" s="248" t="s">
        <v>22</v>
      </c>
      <c r="BZ65" s="127"/>
      <c r="CA65" s="158"/>
      <c r="CB65" s="148"/>
      <c r="CC65" s="149"/>
      <c r="CD65" s="149"/>
      <c r="CE65" s="149"/>
      <c r="CF65" s="149"/>
      <c r="CG65" s="149"/>
      <c r="CH65" s="149"/>
      <c r="CI65" s="149"/>
      <c r="CJ65" s="149"/>
      <c r="CK65" s="149"/>
      <c r="CL65" s="149"/>
      <c r="CM65" s="150"/>
      <c r="CN65" s="6" t="b">
        <f t="shared" si="8"/>
        <v>0</v>
      </c>
      <c r="CO65" s="29" t="str">
        <f t="shared" ca="1" si="11"/>
        <v/>
      </c>
      <c r="CP65" s="39">
        <f>IF(COUNTIF($B$15:B65,B65)=1,1,0)</f>
        <v>0</v>
      </c>
      <c r="CQ65" s="39">
        <f>SUM($CP$15:CP65)</f>
        <v>2</v>
      </c>
      <c r="CR65" s="29"/>
      <c r="CS65" s="29"/>
      <c r="CT65" s="2"/>
      <c r="CU65" s="2"/>
    </row>
    <row r="66" spans="1:99" x14ac:dyDescent="0.2">
      <c r="A66" s="95" t="str">
        <f t="shared" si="9"/>
        <v/>
      </c>
      <c r="B66" s="276"/>
      <c r="C66" s="277"/>
      <c r="D66" s="276"/>
      <c r="E66" s="277"/>
      <c r="F66" s="299"/>
      <c r="G66" s="300"/>
      <c r="H66" s="301"/>
      <c r="I66" s="109"/>
      <c r="J66" s="124"/>
      <c r="K66" s="109"/>
      <c r="L66" s="179"/>
      <c r="M66" s="109"/>
      <c r="N66" s="109"/>
      <c r="O66" s="256"/>
      <c r="P66" s="254"/>
      <c r="Q66" s="254"/>
      <c r="R66" s="254"/>
      <c r="S66" s="254"/>
      <c r="T66" s="254"/>
      <c r="U66" s="254"/>
      <c r="V66" s="254"/>
      <c r="W66" s="254"/>
      <c r="X66" s="254"/>
      <c r="Y66" s="254"/>
      <c r="Z66" s="254"/>
      <c r="AA66" s="254"/>
      <c r="AB66" s="254"/>
      <c r="AC66" s="254"/>
      <c r="AD66" s="254"/>
      <c r="AE66" s="254"/>
      <c r="AF66" s="254"/>
      <c r="AG66" s="254"/>
      <c r="AH66" s="254"/>
      <c r="AI66" s="254"/>
      <c r="AJ66" s="254"/>
      <c r="AK66" s="254"/>
      <c r="AL66" s="254"/>
      <c r="AM66" s="254"/>
      <c r="AN66" s="254"/>
      <c r="AO66" s="254"/>
      <c r="AP66" s="254"/>
      <c r="AQ66" s="254"/>
      <c r="AR66" s="254"/>
      <c r="AS66" s="254"/>
      <c r="AT66" s="254"/>
      <c r="AU66" s="254"/>
      <c r="AV66" s="254"/>
      <c r="AW66" s="254"/>
      <c r="AX66" s="254"/>
      <c r="AY66" s="254"/>
      <c r="AZ66" s="254"/>
      <c r="BA66" s="254"/>
      <c r="BB66" s="254"/>
      <c r="BC66" s="254"/>
      <c r="BD66" s="254"/>
      <c r="BE66" s="254"/>
      <c r="BF66" s="254"/>
      <c r="BG66" s="254"/>
      <c r="BH66" s="254"/>
      <c r="BI66" s="254"/>
      <c r="BJ66" s="254"/>
      <c r="BK66" s="254"/>
      <c r="BL66" s="254"/>
      <c r="BM66" s="254"/>
      <c r="BN66" s="254"/>
      <c r="BO66" s="254"/>
      <c r="BP66" s="254"/>
      <c r="BQ66" s="254"/>
      <c r="BR66" s="254"/>
      <c r="BS66" s="254"/>
      <c r="BT66" s="254"/>
      <c r="BU66" s="254"/>
      <c r="BV66" s="255"/>
      <c r="BW66" s="126"/>
      <c r="BX66" s="127"/>
      <c r="BY66" s="248" t="s">
        <v>22</v>
      </c>
      <c r="BZ66" s="127"/>
      <c r="CA66" s="158"/>
      <c r="CB66" s="148"/>
      <c r="CC66" s="149"/>
      <c r="CD66" s="149"/>
      <c r="CE66" s="149"/>
      <c r="CF66" s="149"/>
      <c r="CG66" s="149"/>
      <c r="CH66" s="149"/>
      <c r="CI66" s="149"/>
      <c r="CJ66" s="149"/>
      <c r="CK66" s="149"/>
      <c r="CL66" s="149"/>
      <c r="CM66" s="150"/>
      <c r="CN66" s="6" t="b">
        <f t="shared" si="8"/>
        <v>0</v>
      </c>
      <c r="CO66" s="29" t="str">
        <f t="shared" ca="1" si="11"/>
        <v/>
      </c>
      <c r="CP66" s="39">
        <f>IF(COUNTIF($B$15:B66,B66)=1,1,0)</f>
        <v>0</v>
      </c>
      <c r="CQ66" s="39">
        <f>SUM($CP$15:CP66)</f>
        <v>2</v>
      </c>
      <c r="CR66" s="29"/>
      <c r="CS66" s="29"/>
      <c r="CT66" s="2"/>
      <c r="CU66" s="2"/>
    </row>
    <row r="67" spans="1:99" x14ac:dyDescent="0.2">
      <c r="A67" s="95" t="str">
        <f t="shared" si="9"/>
        <v/>
      </c>
      <c r="B67" s="276"/>
      <c r="C67" s="277"/>
      <c r="D67" s="276"/>
      <c r="E67" s="277"/>
      <c r="F67" s="299"/>
      <c r="G67" s="300"/>
      <c r="H67" s="301"/>
      <c r="I67" s="109"/>
      <c r="J67" s="124"/>
      <c r="K67" s="109"/>
      <c r="L67" s="179"/>
      <c r="M67" s="109"/>
      <c r="N67" s="109"/>
      <c r="O67" s="256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4"/>
      <c r="AB67" s="254"/>
      <c r="AC67" s="254"/>
      <c r="AD67" s="254"/>
      <c r="AE67" s="254"/>
      <c r="AF67" s="254"/>
      <c r="AG67" s="254"/>
      <c r="AH67" s="254"/>
      <c r="AI67" s="254"/>
      <c r="AJ67" s="254"/>
      <c r="AK67" s="254"/>
      <c r="AL67" s="254"/>
      <c r="AM67" s="254"/>
      <c r="AN67" s="254"/>
      <c r="AO67" s="254"/>
      <c r="AP67" s="254"/>
      <c r="AQ67" s="254"/>
      <c r="AR67" s="254"/>
      <c r="AS67" s="254"/>
      <c r="AT67" s="254"/>
      <c r="AU67" s="254"/>
      <c r="AV67" s="254"/>
      <c r="AW67" s="254"/>
      <c r="AX67" s="254"/>
      <c r="AY67" s="254"/>
      <c r="AZ67" s="254"/>
      <c r="BA67" s="254"/>
      <c r="BB67" s="254"/>
      <c r="BC67" s="254"/>
      <c r="BD67" s="254"/>
      <c r="BE67" s="254"/>
      <c r="BF67" s="254"/>
      <c r="BG67" s="254"/>
      <c r="BH67" s="254"/>
      <c r="BI67" s="254"/>
      <c r="BJ67" s="254"/>
      <c r="BK67" s="254"/>
      <c r="BL67" s="254"/>
      <c r="BM67" s="254"/>
      <c r="BN67" s="254"/>
      <c r="BO67" s="254"/>
      <c r="BP67" s="254"/>
      <c r="BQ67" s="254"/>
      <c r="BR67" s="254"/>
      <c r="BS67" s="254"/>
      <c r="BT67" s="254"/>
      <c r="BU67" s="254"/>
      <c r="BV67" s="255"/>
      <c r="BW67" s="126"/>
      <c r="BX67" s="127"/>
      <c r="BY67" s="248" t="s">
        <v>22</v>
      </c>
      <c r="BZ67" s="127"/>
      <c r="CA67" s="158"/>
      <c r="CB67" s="148"/>
      <c r="CC67" s="149"/>
      <c r="CD67" s="149"/>
      <c r="CE67" s="149"/>
      <c r="CF67" s="149"/>
      <c r="CG67" s="149"/>
      <c r="CH67" s="149"/>
      <c r="CI67" s="149"/>
      <c r="CJ67" s="149"/>
      <c r="CK67" s="149"/>
      <c r="CL67" s="149"/>
      <c r="CM67" s="150"/>
      <c r="CN67" s="6" t="b">
        <f t="shared" si="8"/>
        <v>0</v>
      </c>
      <c r="CO67" s="29" t="str">
        <f t="shared" ca="1" si="11"/>
        <v/>
      </c>
      <c r="CP67" s="39">
        <f>IF(COUNTIF($B$15:B67,B67)=1,1,0)</f>
        <v>0</v>
      </c>
      <c r="CQ67" s="39">
        <f>SUM($CP$15:CP67)</f>
        <v>2</v>
      </c>
      <c r="CR67" s="29"/>
      <c r="CS67" s="29"/>
    </row>
    <row r="68" spans="1:99" x14ac:dyDescent="0.2">
      <c r="A68" s="95" t="str">
        <f t="shared" si="9"/>
        <v/>
      </c>
      <c r="B68" s="276"/>
      <c r="C68" s="277"/>
      <c r="D68" s="276"/>
      <c r="E68" s="277"/>
      <c r="F68" s="299"/>
      <c r="G68" s="300"/>
      <c r="H68" s="301"/>
      <c r="I68" s="109"/>
      <c r="J68" s="124"/>
      <c r="K68" s="109"/>
      <c r="L68" s="179"/>
      <c r="M68" s="109"/>
      <c r="N68" s="109"/>
      <c r="O68" s="256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254"/>
      <c r="AJ68" s="254"/>
      <c r="AK68" s="254"/>
      <c r="AL68" s="254"/>
      <c r="AM68" s="254"/>
      <c r="AN68" s="254"/>
      <c r="AO68" s="254"/>
      <c r="AP68" s="254"/>
      <c r="AQ68" s="254"/>
      <c r="AR68" s="254"/>
      <c r="AS68" s="254"/>
      <c r="AT68" s="254"/>
      <c r="AU68" s="254"/>
      <c r="AV68" s="254"/>
      <c r="AW68" s="254"/>
      <c r="AX68" s="254"/>
      <c r="AY68" s="254"/>
      <c r="AZ68" s="254"/>
      <c r="BA68" s="254"/>
      <c r="BB68" s="254"/>
      <c r="BC68" s="254"/>
      <c r="BD68" s="254"/>
      <c r="BE68" s="254"/>
      <c r="BF68" s="254"/>
      <c r="BG68" s="254"/>
      <c r="BH68" s="254"/>
      <c r="BI68" s="254"/>
      <c r="BJ68" s="254"/>
      <c r="BK68" s="254"/>
      <c r="BL68" s="254"/>
      <c r="BM68" s="254"/>
      <c r="BN68" s="254"/>
      <c r="BO68" s="254"/>
      <c r="BP68" s="254"/>
      <c r="BQ68" s="254"/>
      <c r="BR68" s="254"/>
      <c r="BS68" s="254"/>
      <c r="BT68" s="254"/>
      <c r="BU68" s="254"/>
      <c r="BV68" s="255"/>
      <c r="BW68" s="126"/>
      <c r="BX68" s="127"/>
      <c r="BY68" s="248" t="s">
        <v>22</v>
      </c>
      <c r="BZ68" s="127"/>
      <c r="CA68" s="158"/>
      <c r="CB68" s="148"/>
      <c r="CC68" s="149"/>
      <c r="CD68" s="149"/>
      <c r="CE68" s="149"/>
      <c r="CF68" s="149"/>
      <c r="CG68" s="149"/>
      <c r="CH68" s="149"/>
      <c r="CI68" s="149"/>
      <c r="CJ68" s="149"/>
      <c r="CK68" s="149"/>
      <c r="CL68" s="149"/>
      <c r="CM68" s="150"/>
      <c r="CN68" s="6" t="b">
        <f t="shared" si="8"/>
        <v>0</v>
      </c>
      <c r="CO68" s="29" t="str">
        <f t="shared" ca="1" si="11"/>
        <v/>
      </c>
      <c r="CP68" s="39">
        <f>IF(COUNTIF($B$15:B68,B68)=1,1,0)</f>
        <v>0</v>
      </c>
      <c r="CQ68" s="39">
        <f>SUM($CP$15:CP68)</f>
        <v>2</v>
      </c>
      <c r="CR68" s="29"/>
      <c r="CS68" s="29"/>
    </row>
    <row r="69" spans="1:99" x14ac:dyDescent="0.2">
      <c r="A69" s="95" t="str">
        <f t="shared" si="9"/>
        <v/>
      </c>
      <c r="B69" s="276"/>
      <c r="C69" s="277"/>
      <c r="D69" s="276"/>
      <c r="E69" s="277"/>
      <c r="F69" s="299"/>
      <c r="G69" s="300"/>
      <c r="H69" s="301"/>
      <c r="I69" s="109"/>
      <c r="J69" s="124"/>
      <c r="K69" s="109"/>
      <c r="L69" s="179"/>
      <c r="M69" s="109"/>
      <c r="N69" s="109"/>
      <c r="O69" s="256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J69" s="254"/>
      <c r="AK69" s="254"/>
      <c r="AL69" s="254"/>
      <c r="AM69" s="254"/>
      <c r="AN69" s="254"/>
      <c r="AO69" s="254"/>
      <c r="AP69" s="254"/>
      <c r="AQ69" s="254"/>
      <c r="AR69" s="254"/>
      <c r="AS69" s="254"/>
      <c r="AT69" s="254"/>
      <c r="AU69" s="254"/>
      <c r="AV69" s="254"/>
      <c r="AW69" s="254"/>
      <c r="AX69" s="254"/>
      <c r="AY69" s="254"/>
      <c r="AZ69" s="254"/>
      <c r="BA69" s="254"/>
      <c r="BB69" s="254"/>
      <c r="BC69" s="254"/>
      <c r="BD69" s="254"/>
      <c r="BE69" s="254"/>
      <c r="BF69" s="254"/>
      <c r="BG69" s="254"/>
      <c r="BH69" s="254"/>
      <c r="BI69" s="254"/>
      <c r="BJ69" s="254"/>
      <c r="BK69" s="254"/>
      <c r="BL69" s="254"/>
      <c r="BM69" s="254"/>
      <c r="BN69" s="254"/>
      <c r="BO69" s="254"/>
      <c r="BP69" s="254"/>
      <c r="BQ69" s="254"/>
      <c r="BR69" s="254"/>
      <c r="BS69" s="254"/>
      <c r="BT69" s="254"/>
      <c r="BU69" s="254"/>
      <c r="BV69" s="255"/>
      <c r="BW69" s="126"/>
      <c r="BX69" s="127"/>
      <c r="BY69" s="248" t="s">
        <v>22</v>
      </c>
      <c r="BZ69" s="127"/>
      <c r="CA69" s="158"/>
      <c r="CB69" s="148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  <c r="CM69" s="150"/>
      <c r="CN69" s="6" t="b">
        <f t="shared" si="8"/>
        <v>0</v>
      </c>
      <c r="CO69" s="29" t="str">
        <f t="shared" ca="1" si="11"/>
        <v/>
      </c>
      <c r="CP69" s="39">
        <f>IF(COUNTIF($B$15:B69,B69)=1,1,0)</f>
        <v>0</v>
      </c>
      <c r="CQ69" s="39">
        <f>SUM($CP$15:CP69)</f>
        <v>2</v>
      </c>
      <c r="CR69" s="29"/>
      <c r="CS69" s="29"/>
    </row>
    <row r="70" spans="1:99" x14ac:dyDescent="0.2">
      <c r="A70" s="95" t="str">
        <f t="shared" si="9"/>
        <v/>
      </c>
      <c r="B70" s="276"/>
      <c r="C70" s="277"/>
      <c r="D70" s="276"/>
      <c r="E70" s="277"/>
      <c r="F70" s="299"/>
      <c r="G70" s="300"/>
      <c r="H70" s="301"/>
      <c r="I70" s="109"/>
      <c r="J70" s="124"/>
      <c r="K70" s="109"/>
      <c r="L70" s="179"/>
      <c r="M70" s="109"/>
      <c r="N70" s="109"/>
      <c r="O70" s="256"/>
      <c r="P70" s="254"/>
      <c r="Q70" s="254"/>
      <c r="R70" s="254"/>
      <c r="S70" s="254"/>
      <c r="T70" s="254"/>
      <c r="U70" s="254"/>
      <c r="V70" s="254"/>
      <c r="W70" s="254"/>
      <c r="X70" s="254"/>
      <c r="Y70" s="254"/>
      <c r="Z70" s="254"/>
      <c r="AA70" s="254"/>
      <c r="AB70" s="254"/>
      <c r="AC70" s="254"/>
      <c r="AD70" s="254"/>
      <c r="AE70" s="254"/>
      <c r="AF70" s="254"/>
      <c r="AG70" s="254"/>
      <c r="AH70" s="254"/>
      <c r="AI70" s="254"/>
      <c r="AJ70" s="254"/>
      <c r="AK70" s="254"/>
      <c r="AL70" s="254"/>
      <c r="AM70" s="254"/>
      <c r="AN70" s="254"/>
      <c r="AO70" s="254"/>
      <c r="AP70" s="254"/>
      <c r="AQ70" s="254"/>
      <c r="AR70" s="254"/>
      <c r="AS70" s="254"/>
      <c r="AT70" s="254"/>
      <c r="AU70" s="254"/>
      <c r="AV70" s="254"/>
      <c r="AW70" s="254"/>
      <c r="AX70" s="254"/>
      <c r="AY70" s="254"/>
      <c r="AZ70" s="254"/>
      <c r="BA70" s="254"/>
      <c r="BB70" s="254"/>
      <c r="BC70" s="254"/>
      <c r="BD70" s="254"/>
      <c r="BE70" s="254"/>
      <c r="BF70" s="254"/>
      <c r="BG70" s="254"/>
      <c r="BH70" s="254"/>
      <c r="BI70" s="254"/>
      <c r="BJ70" s="254"/>
      <c r="BK70" s="254"/>
      <c r="BL70" s="254"/>
      <c r="BM70" s="254"/>
      <c r="BN70" s="254"/>
      <c r="BO70" s="254"/>
      <c r="BP70" s="254"/>
      <c r="BQ70" s="254"/>
      <c r="BR70" s="254"/>
      <c r="BS70" s="254"/>
      <c r="BT70" s="254"/>
      <c r="BU70" s="254"/>
      <c r="BV70" s="255"/>
      <c r="BW70" s="126"/>
      <c r="BX70" s="127"/>
      <c r="BY70" s="248" t="s">
        <v>22</v>
      </c>
      <c r="BZ70" s="127"/>
      <c r="CA70" s="158"/>
      <c r="CB70" s="148"/>
      <c r="CC70" s="149"/>
      <c r="CD70" s="149"/>
      <c r="CE70" s="149"/>
      <c r="CF70" s="149"/>
      <c r="CG70" s="149"/>
      <c r="CH70" s="149"/>
      <c r="CI70" s="149"/>
      <c r="CJ70" s="149"/>
      <c r="CK70" s="149"/>
      <c r="CL70" s="149"/>
      <c r="CM70" s="150"/>
      <c r="CN70" s="6" t="b">
        <f t="shared" si="8"/>
        <v>0</v>
      </c>
      <c r="CO70" s="29" t="str">
        <f t="shared" ca="1" si="11"/>
        <v/>
      </c>
      <c r="CP70" s="39">
        <f>IF(COUNTIF($B$15:B70,B70)=1,1,0)</f>
        <v>0</v>
      </c>
      <c r="CQ70" s="39">
        <f>SUM($CP$15:CP70)</f>
        <v>2</v>
      </c>
      <c r="CR70" s="29"/>
      <c r="CS70" s="29"/>
    </row>
    <row r="71" spans="1:99" x14ac:dyDescent="0.2">
      <c r="A71" s="95" t="str">
        <f t="shared" si="9"/>
        <v/>
      </c>
      <c r="B71" s="276"/>
      <c r="C71" s="277"/>
      <c r="D71" s="276"/>
      <c r="E71" s="277"/>
      <c r="F71" s="299"/>
      <c r="G71" s="300"/>
      <c r="H71" s="301"/>
      <c r="I71" s="109"/>
      <c r="J71" s="124"/>
      <c r="K71" s="109"/>
      <c r="L71" s="179"/>
      <c r="M71" s="109"/>
      <c r="N71" s="109"/>
      <c r="O71" s="256"/>
      <c r="P71" s="254"/>
      <c r="Q71" s="254"/>
      <c r="R71" s="254"/>
      <c r="S71" s="254"/>
      <c r="T71" s="254"/>
      <c r="U71" s="254"/>
      <c r="V71" s="254"/>
      <c r="W71" s="254"/>
      <c r="X71" s="254"/>
      <c r="Y71" s="254"/>
      <c r="Z71" s="254"/>
      <c r="AA71" s="254"/>
      <c r="AB71" s="254"/>
      <c r="AC71" s="254"/>
      <c r="AD71" s="254"/>
      <c r="AE71" s="254"/>
      <c r="AF71" s="254"/>
      <c r="AG71" s="254"/>
      <c r="AH71" s="254"/>
      <c r="AI71" s="254"/>
      <c r="AJ71" s="254"/>
      <c r="AK71" s="254"/>
      <c r="AL71" s="254"/>
      <c r="AM71" s="254"/>
      <c r="AN71" s="254"/>
      <c r="AO71" s="254"/>
      <c r="AP71" s="254"/>
      <c r="AQ71" s="254"/>
      <c r="AR71" s="254"/>
      <c r="AS71" s="254"/>
      <c r="AT71" s="254"/>
      <c r="AU71" s="254"/>
      <c r="AV71" s="254"/>
      <c r="AW71" s="254"/>
      <c r="AX71" s="254"/>
      <c r="AY71" s="254"/>
      <c r="AZ71" s="254"/>
      <c r="BA71" s="254"/>
      <c r="BB71" s="254"/>
      <c r="BC71" s="254"/>
      <c r="BD71" s="254"/>
      <c r="BE71" s="254"/>
      <c r="BF71" s="254"/>
      <c r="BG71" s="254"/>
      <c r="BH71" s="254"/>
      <c r="BI71" s="254"/>
      <c r="BJ71" s="254"/>
      <c r="BK71" s="254"/>
      <c r="BL71" s="254"/>
      <c r="BM71" s="254"/>
      <c r="BN71" s="254"/>
      <c r="BO71" s="254"/>
      <c r="BP71" s="254"/>
      <c r="BQ71" s="254"/>
      <c r="BR71" s="254"/>
      <c r="BS71" s="254"/>
      <c r="BT71" s="254"/>
      <c r="BU71" s="254"/>
      <c r="BV71" s="255"/>
      <c r="BW71" s="126"/>
      <c r="BX71" s="127"/>
      <c r="BY71" s="248" t="s">
        <v>22</v>
      </c>
      <c r="BZ71" s="127"/>
      <c r="CA71" s="158"/>
      <c r="CB71" s="148"/>
      <c r="CC71" s="149"/>
      <c r="CD71" s="149"/>
      <c r="CE71" s="149"/>
      <c r="CF71" s="149"/>
      <c r="CG71" s="149"/>
      <c r="CH71" s="149"/>
      <c r="CI71" s="149"/>
      <c r="CJ71" s="149"/>
      <c r="CK71" s="149"/>
      <c r="CL71" s="149"/>
      <c r="CM71" s="150"/>
      <c r="CN71" s="6" t="b">
        <f t="shared" si="8"/>
        <v>0</v>
      </c>
      <c r="CO71" s="29" t="str">
        <f t="shared" ca="1" si="11"/>
        <v/>
      </c>
      <c r="CP71" s="39">
        <f>IF(COUNTIF($B$15:B71,B71)=1,1,0)</f>
        <v>0</v>
      </c>
      <c r="CQ71" s="39">
        <f>SUM($CP$15:CP71)</f>
        <v>2</v>
      </c>
      <c r="CR71" s="29"/>
      <c r="CS71" s="29"/>
    </row>
    <row r="72" spans="1:99" x14ac:dyDescent="0.2">
      <c r="A72" s="95" t="str">
        <f t="shared" si="9"/>
        <v/>
      </c>
      <c r="B72" s="276"/>
      <c r="C72" s="277"/>
      <c r="D72" s="276"/>
      <c r="E72" s="277"/>
      <c r="F72" s="299"/>
      <c r="G72" s="300"/>
      <c r="H72" s="301"/>
      <c r="I72" s="109"/>
      <c r="J72" s="124"/>
      <c r="K72" s="109"/>
      <c r="L72" s="179"/>
      <c r="M72" s="109"/>
      <c r="N72" s="109"/>
      <c r="O72" s="256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4"/>
      <c r="AK72" s="254"/>
      <c r="AL72" s="254"/>
      <c r="AM72" s="254"/>
      <c r="AN72" s="254"/>
      <c r="AO72" s="254"/>
      <c r="AP72" s="254"/>
      <c r="AQ72" s="254"/>
      <c r="AR72" s="254"/>
      <c r="AS72" s="254"/>
      <c r="AT72" s="254"/>
      <c r="AU72" s="254"/>
      <c r="AV72" s="254"/>
      <c r="AW72" s="254"/>
      <c r="AX72" s="254"/>
      <c r="AY72" s="254"/>
      <c r="AZ72" s="254"/>
      <c r="BA72" s="254"/>
      <c r="BB72" s="254"/>
      <c r="BC72" s="254"/>
      <c r="BD72" s="254"/>
      <c r="BE72" s="254"/>
      <c r="BF72" s="254"/>
      <c r="BG72" s="254"/>
      <c r="BH72" s="254"/>
      <c r="BI72" s="254"/>
      <c r="BJ72" s="254"/>
      <c r="BK72" s="254"/>
      <c r="BL72" s="254"/>
      <c r="BM72" s="254"/>
      <c r="BN72" s="254"/>
      <c r="BO72" s="254"/>
      <c r="BP72" s="254"/>
      <c r="BQ72" s="254"/>
      <c r="BR72" s="254"/>
      <c r="BS72" s="254"/>
      <c r="BT72" s="254"/>
      <c r="BU72" s="254"/>
      <c r="BV72" s="255"/>
      <c r="BW72" s="126"/>
      <c r="BX72" s="127"/>
      <c r="BY72" s="248" t="s">
        <v>22</v>
      </c>
      <c r="BZ72" s="127"/>
      <c r="CA72" s="158"/>
      <c r="CB72" s="148"/>
      <c r="CC72" s="149"/>
      <c r="CD72" s="149"/>
      <c r="CE72" s="149"/>
      <c r="CF72" s="149"/>
      <c r="CG72" s="149"/>
      <c r="CH72" s="149"/>
      <c r="CI72" s="149"/>
      <c r="CJ72" s="149"/>
      <c r="CK72" s="149"/>
      <c r="CL72" s="149"/>
      <c r="CM72" s="150"/>
      <c r="CN72" s="6" t="b">
        <f t="shared" si="8"/>
        <v>0</v>
      </c>
      <c r="CO72" s="29" t="str">
        <f t="shared" ca="1" si="11"/>
        <v/>
      </c>
      <c r="CP72" s="39">
        <f>IF(COUNTIF($B$15:B72,B72)=1,1,0)</f>
        <v>0</v>
      </c>
      <c r="CQ72" s="39">
        <f>SUM($CP$15:CP72)</f>
        <v>2</v>
      </c>
      <c r="CR72" s="29"/>
      <c r="CS72" s="29"/>
    </row>
    <row r="73" spans="1:99" x14ac:dyDescent="0.2">
      <c r="A73" s="95" t="str">
        <f t="shared" si="9"/>
        <v/>
      </c>
      <c r="B73" s="276"/>
      <c r="C73" s="277"/>
      <c r="D73" s="276"/>
      <c r="E73" s="277"/>
      <c r="F73" s="299"/>
      <c r="G73" s="300"/>
      <c r="H73" s="301"/>
      <c r="I73" s="109"/>
      <c r="J73" s="124"/>
      <c r="K73" s="109"/>
      <c r="L73" s="179"/>
      <c r="M73" s="109"/>
      <c r="N73" s="109"/>
      <c r="O73" s="256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4"/>
      <c r="AP73" s="254"/>
      <c r="AQ73" s="254"/>
      <c r="AR73" s="254"/>
      <c r="AS73" s="254"/>
      <c r="AT73" s="254"/>
      <c r="AU73" s="254"/>
      <c r="AV73" s="254"/>
      <c r="AW73" s="254"/>
      <c r="AX73" s="254"/>
      <c r="AY73" s="254"/>
      <c r="AZ73" s="254"/>
      <c r="BA73" s="254"/>
      <c r="BB73" s="254"/>
      <c r="BC73" s="254"/>
      <c r="BD73" s="254"/>
      <c r="BE73" s="254"/>
      <c r="BF73" s="254"/>
      <c r="BG73" s="254"/>
      <c r="BH73" s="254"/>
      <c r="BI73" s="254"/>
      <c r="BJ73" s="254"/>
      <c r="BK73" s="254"/>
      <c r="BL73" s="254"/>
      <c r="BM73" s="254"/>
      <c r="BN73" s="254"/>
      <c r="BO73" s="254"/>
      <c r="BP73" s="254"/>
      <c r="BQ73" s="254"/>
      <c r="BR73" s="254"/>
      <c r="BS73" s="254"/>
      <c r="BT73" s="254"/>
      <c r="BU73" s="254"/>
      <c r="BV73" s="255"/>
      <c r="BW73" s="126"/>
      <c r="BX73" s="127"/>
      <c r="BY73" s="248" t="s">
        <v>22</v>
      </c>
      <c r="BZ73" s="127"/>
      <c r="CA73" s="158"/>
      <c r="CB73" s="148"/>
      <c r="CC73" s="149"/>
      <c r="CD73" s="149"/>
      <c r="CE73" s="149"/>
      <c r="CF73" s="149"/>
      <c r="CG73" s="149"/>
      <c r="CH73" s="149"/>
      <c r="CI73" s="149"/>
      <c r="CJ73" s="149"/>
      <c r="CK73" s="149"/>
      <c r="CL73" s="149"/>
      <c r="CM73" s="150"/>
      <c r="CN73" s="6" t="b">
        <f t="shared" si="8"/>
        <v>0</v>
      </c>
      <c r="CO73" s="29" t="str">
        <f t="shared" ca="1" si="11"/>
        <v/>
      </c>
      <c r="CP73" s="39">
        <f>IF(COUNTIF($B$15:B73,B73)=1,1,0)</f>
        <v>0</v>
      </c>
      <c r="CQ73" s="39">
        <f>SUM($CP$15:CP73)</f>
        <v>2</v>
      </c>
      <c r="CR73" s="29"/>
      <c r="CS73" s="29"/>
    </row>
    <row r="74" spans="1:99" x14ac:dyDescent="0.2">
      <c r="A74" s="95" t="str">
        <f t="shared" si="9"/>
        <v/>
      </c>
      <c r="B74" s="276"/>
      <c r="C74" s="277"/>
      <c r="D74" s="276"/>
      <c r="E74" s="277"/>
      <c r="F74" s="299"/>
      <c r="G74" s="300"/>
      <c r="H74" s="301"/>
      <c r="I74" s="109"/>
      <c r="J74" s="124"/>
      <c r="K74" s="109"/>
      <c r="L74" s="179"/>
      <c r="M74" s="109"/>
      <c r="N74" s="109"/>
      <c r="O74" s="256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  <c r="AA74" s="254"/>
      <c r="AB74" s="254"/>
      <c r="AC74" s="254"/>
      <c r="AD74" s="254"/>
      <c r="AE74" s="254"/>
      <c r="AF74" s="254"/>
      <c r="AG74" s="254"/>
      <c r="AH74" s="254"/>
      <c r="AI74" s="254"/>
      <c r="AJ74" s="254"/>
      <c r="AK74" s="254"/>
      <c r="AL74" s="254"/>
      <c r="AM74" s="254"/>
      <c r="AN74" s="254"/>
      <c r="AO74" s="254"/>
      <c r="AP74" s="254"/>
      <c r="AQ74" s="254"/>
      <c r="AR74" s="254"/>
      <c r="AS74" s="254"/>
      <c r="AT74" s="254"/>
      <c r="AU74" s="254"/>
      <c r="AV74" s="254"/>
      <c r="AW74" s="254"/>
      <c r="AX74" s="254"/>
      <c r="AY74" s="254"/>
      <c r="AZ74" s="254"/>
      <c r="BA74" s="254"/>
      <c r="BB74" s="254"/>
      <c r="BC74" s="254"/>
      <c r="BD74" s="254"/>
      <c r="BE74" s="254"/>
      <c r="BF74" s="254"/>
      <c r="BG74" s="254"/>
      <c r="BH74" s="254"/>
      <c r="BI74" s="254"/>
      <c r="BJ74" s="254"/>
      <c r="BK74" s="254"/>
      <c r="BL74" s="254"/>
      <c r="BM74" s="254"/>
      <c r="BN74" s="254"/>
      <c r="BO74" s="254"/>
      <c r="BP74" s="254"/>
      <c r="BQ74" s="254"/>
      <c r="BR74" s="254"/>
      <c r="BS74" s="254"/>
      <c r="BT74" s="254"/>
      <c r="BU74" s="254"/>
      <c r="BV74" s="255"/>
      <c r="BW74" s="126"/>
      <c r="BX74" s="127"/>
      <c r="BY74" s="248" t="s">
        <v>22</v>
      </c>
      <c r="BZ74" s="127"/>
      <c r="CA74" s="158"/>
      <c r="CB74" s="148"/>
      <c r="CC74" s="149"/>
      <c r="CD74" s="149"/>
      <c r="CE74" s="149"/>
      <c r="CF74" s="149"/>
      <c r="CG74" s="149"/>
      <c r="CH74" s="149"/>
      <c r="CI74" s="149"/>
      <c r="CJ74" s="149"/>
      <c r="CK74" s="149"/>
      <c r="CL74" s="149"/>
      <c r="CM74" s="150"/>
      <c r="CN74" s="6" t="b">
        <f t="shared" si="8"/>
        <v>0</v>
      </c>
      <c r="CO74" s="29" t="str">
        <f t="shared" ca="1" si="11"/>
        <v/>
      </c>
      <c r="CP74" s="39">
        <f>IF(COUNTIF($B$15:B74,B74)=1,1,0)</f>
        <v>0</v>
      </c>
      <c r="CQ74" s="39">
        <f>SUM($CP$15:CP74)</f>
        <v>2</v>
      </c>
      <c r="CR74" s="29"/>
      <c r="CS74" s="29"/>
    </row>
    <row r="75" spans="1:99" x14ac:dyDescent="0.2">
      <c r="A75" s="95" t="str">
        <f t="shared" si="9"/>
        <v/>
      </c>
      <c r="B75" s="276"/>
      <c r="C75" s="277"/>
      <c r="D75" s="276"/>
      <c r="E75" s="277"/>
      <c r="F75" s="299"/>
      <c r="G75" s="300"/>
      <c r="H75" s="301"/>
      <c r="I75" s="109"/>
      <c r="J75" s="124"/>
      <c r="K75" s="109"/>
      <c r="L75" s="179"/>
      <c r="M75" s="109"/>
      <c r="N75" s="109"/>
      <c r="O75" s="256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  <c r="AN75" s="254"/>
      <c r="AO75" s="254"/>
      <c r="AP75" s="254"/>
      <c r="AQ75" s="254"/>
      <c r="AR75" s="254"/>
      <c r="AS75" s="254"/>
      <c r="AT75" s="254"/>
      <c r="AU75" s="254"/>
      <c r="AV75" s="254"/>
      <c r="AW75" s="254"/>
      <c r="AX75" s="254"/>
      <c r="AY75" s="254"/>
      <c r="AZ75" s="254"/>
      <c r="BA75" s="254"/>
      <c r="BB75" s="254"/>
      <c r="BC75" s="254"/>
      <c r="BD75" s="254"/>
      <c r="BE75" s="254"/>
      <c r="BF75" s="254"/>
      <c r="BG75" s="254"/>
      <c r="BH75" s="254"/>
      <c r="BI75" s="254"/>
      <c r="BJ75" s="254"/>
      <c r="BK75" s="254"/>
      <c r="BL75" s="254"/>
      <c r="BM75" s="254"/>
      <c r="BN75" s="254"/>
      <c r="BO75" s="254"/>
      <c r="BP75" s="254"/>
      <c r="BQ75" s="254"/>
      <c r="BR75" s="254"/>
      <c r="BS75" s="254"/>
      <c r="BT75" s="254"/>
      <c r="BU75" s="254"/>
      <c r="BV75" s="255"/>
      <c r="BW75" s="126"/>
      <c r="BX75" s="127"/>
      <c r="BY75" s="248" t="s">
        <v>22</v>
      </c>
      <c r="BZ75" s="127"/>
      <c r="CA75" s="158"/>
      <c r="CB75" s="148"/>
      <c r="CC75" s="149"/>
      <c r="CD75" s="149"/>
      <c r="CE75" s="149"/>
      <c r="CF75" s="149"/>
      <c r="CG75" s="149"/>
      <c r="CH75" s="149"/>
      <c r="CI75" s="149"/>
      <c r="CJ75" s="149"/>
      <c r="CK75" s="149"/>
      <c r="CL75" s="149"/>
      <c r="CM75" s="150"/>
      <c r="CN75" s="6" t="b">
        <f t="shared" si="8"/>
        <v>0</v>
      </c>
      <c r="CO75" s="29" t="str">
        <f t="shared" ca="1" si="11"/>
        <v/>
      </c>
      <c r="CP75" s="39">
        <f>IF(COUNTIF($B$15:B75,B75)=1,1,0)</f>
        <v>0</v>
      </c>
      <c r="CQ75" s="39">
        <f>SUM($CP$15:CP75)</f>
        <v>2</v>
      </c>
      <c r="CR75" s="29"/>
      <c r="CS75" s="29"/>
    </row>
    <row r="76" spans="1:99" x14ac:dyDescent="0.2">
      <c r="A76" s="95" t="str">
        <f t="shared" si="9"/>
        <v/>
      </c>
      <c r="B76" s="276"/>
      <c r="C76" s="277"/>
      <c r="D76" s="276"/>
      <c r="E76" s="277"/>
      <c r="F76" s="299"/>
      <c r="G76" s="300"/>
      <c r="H76" s="301"/>
      <c r="I76" s="109"/>
      <c r="J76" s="124"/>
      <c r="K76" s="109"/>
      <c r="L76" s="179"/>
      <c r="M76" s="109"/>
      <c r="N76" s="109"/>
      <c r="O76" s="256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254"/>
      <c r="AA76" s="254"/>
      <c r="AB76" s="254"/>
      <c r="AC76" s="254"/>
      <c r="AD76" s="254"/>
      <c r="AE76" s="254"/>
      <c r="AF76" s="254"/>
      <c r="AG76" s="254"/>
      <c r="AH76" s="254"/>
      <c r="AI76" s="254"/>
      <c r="AJ76" s="254"/>
      <c r="AK76" s="254"/>
      <c r="AL76" s="254"/>
      <c r="AM76" s="254"/>
      <c r="AN76" s="254"/>
      <c r="AO76" s="254"/>
      <c r="AP76" s="254"/>
      <c r="AQ76" s="254"/>
      <c r="AR76" s="254"/>
      <c r="AS76" s="254"/>
      <c r="AT76" s="254"/>
      <c r="AU76" s="254"/>
      <c r="AV76" s="254"/>
      <c r="AW76" s="254"/>
      <c r="AX76" s="254"/>
      <c r="AY76" s="254"/>
      <c r="AZ76" s="254"/>
      <c r="BA76" s="254"/>
      <c r="BB76" s="254"/>
      <c r="BC76" s="254"/>
      <c r="BD76" s="254"/>
      <c r="BE76" s="254"/>
      <c r="BF76" s="254"/>
      <c r="BG76" s="254"/>
      <c r="BH76" s="254"/>
      <c r="BI76" s="254"/>
      <c r="BJ76" s="254"/>
      <c r="BK76" s="254"/>
      <c r="BL76" s="254"/>
      <c r="BM76" s="254"/>
      <c r="BN76" s="254"/>
      <c r="BO76" s="254"/>
      <c r="BP76" s="254"/>
      <c r="BQ76" s="254"/>
      <c r="BR76" s="254"/>
      <c r="BS76" s="254"/>
      <c r="BT76" s="254"/>
      <c r="BU76" s="254"/>
      <c r="BV76" s="255"/>
      <c r="BW76" s="126"/>
      <c r="BX76" s="127"/>
      <c r="BY76" s="248" t="s">
        <v>22</v>
      </c>
      <c r="BZ76" s="127"/>
      <c r="CA76" s="158"/>
      <c r="CB76" s="148"/>
      <c r="CC76" s="149"/>
      <c r="CD76" s="149"/>
      <c r="CE76" s="149"/>
      <c r="CF76" s="149"/>
      <c r="CG76" s="149"/>
      <c r="CH76" s="149"/>
      <c r="CI76" s="149"/>
      <c r="CJ76" s="149"/>
      <c r="CK76" s="149"/>
      <c r="CL76" s="149"/>
      <c r="CM76" s="150"/>
      <c r="CN76" s="6" t="b">
        <f t="shared" si="8"/>
        <v>0</v>
      </c>
      <c r="CO76" s="29" t="str">
        <f t="shared" ca="1" si="11"/>
        <v/>
      </c>
      <c r="CP76" s="39">
        <f>IF(COUNTIF($B$15:B76,B76)=1,1,0)</f>
        <v>0</v>
      </c>
      <c r="CQ76" s="39">
        <f>SUM($CP$15:CP76)</f>
        <v>2</v>
      </c>
      <c r="CR76" s="29"/>
      <c r="CS76" s="29"/>
    </row>
    <row r="77" spans="1:99" x14ac:dyDescent="0.2">
      <c r="A77" s="95" t="str">
        <f t="shared" si="9"/>
        <v/>
      </c>
      <c r="B77" s="276"/>
      <c r="C77" s="277"/>
      <c r="D77" s="276"/>
      <c r="E77" s="277"/>
      <c r="F77" s="299"/>
      <c r="G77" s="300"/>
      <c r="H77" s="301"/>
      <c r="I77" s="109"/>
      <c r="J77" s="124"/>
      <c r="K77" s="109"/>
      <c r="L77" s="179"/>
      <c r="M77" s="109"/>
      <c r="N77" s="109"/>
      <c r="O77" s="256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254"/>
      <c r="AJ77" s="254"/>
      <c r="AK77" s="254"/>
      <c r="AL77" s="254"/>
      <c r="AM77" s="254"/>
      <c r="AN77" s="254"/>
      <c r="AO77" s="254"/>
      <c r="AP77" s="254"/>
      <c r="AQ77" s="254"/>
      <c r="AR77" s="254"/>
      <c r="AS77" s="254"/>
      <c r="AT77" s="254"/>
      <c r="AU77" s="254"/>
      <c r="AV77" s="254"/>
      <c r="AW77" s="254"/>
      <c r="AX77" s="254"/>
      <c r="AY77" s="254"/>
      <c r="AZ77" s="254"/>
      <c r="BA77" s="254"/>
      <c r="BB77" s="254"/>
      <c r="BC77" s="254"/>
      <c r="BD77" s="254"/>
      <c r="BE77" s="254"/>
      <c r="BF77" s="254"/>
      <c r="BG77" s="254"/>
      <c r="BH77" s="254"/>
      <c r="BI77" s="254"/>
      <c r="BJ77" s="254"/>
      <c r="BK77" s="254"/>
      <c r="BL77" s="254"/>
      <c r="BM77" s="254"/>
      <c r="BN77" s="254"/>
      <c r="BO77" s="254"/>
      <c r="BP77" s="254"/>
      <c r="BQ77" s="254"/>
      <c r="BR77" s="254"/>
      <c r="BS77" s="254"/>
      <c r="BT77" s="254"/>
      <c r="BU77" s="254"/>
      <c r="BV77" s="255"/>
      <c r="BW77" s="126"/>
      <c r="BX77" s="127"/>
      <c r="BY77" s="248" t="s">
        <v>22</v>
      </c>
      <c r="BZ77" s="127"/>
      <c r="CA77" s="158"/>
      <c r="CB77" s="148"/>
      <c r="CC77" s="149"/>
      <c r="CD77" s="149"/>
      <c r="CE77" s="149"/>
      <c r="CF77" s="149"/>
      <c r="CG77" s="149"/>
      <c r="CH77" s="149"/>
      <c r="CI77" s="149"/>
      <c r="CJ77" s="149"/>
      <c r="CK77" s="149"/>
      <c r="CL77" s="149"/>
      <c r="CM77" s="150"/>
      <c r="CN77" s="6" t="b">
        <f t="shared" si="8"/>
        <v>0</v>
      </c>
      <c r="CO77" s="29" t="str">
        <f t="shared" ca="1" si="11"/>
        <v/>
      </c>
      <c r="CP77" s="39">
        <f>IF(COUNTIF($B$15:B77,B77)=1,1,0)</f>
        <v>0</v>
      </c>
      <c r="CQ77" s="39">
        <f>SUM($CP$15:CP77)</f>
        <v>2</v>
      </c>
      <c r="CR77" s="29"/>
      <c r="CS77" s="29"/>
    </row>
    <row r="78" spans="1:99" x14ac:dyDescent="0.2">
      <c r="A78" s="95" t="str">
        <f t="shared" si="9"/>
        <v/>
      </c>
      <c r="B78" s="276"/>
      <c r="C78" s="277"/>
      <c r="D78" s="276"/>
      <c r="E78" s="277"/>
      <c r="F78" s="299"/>
      <c r="G78" s="300"/>
      <c r="H78" s="301"/>
      <c r="I78" s="109"/>
      <c r="J78" s="124"/>
      <c r="K78" s="109"/>
      <c r="L78" s="179"/>
      <c r="M78" s="109"/>
      <c r="N78" s="109"/>
      <c r="O78" s="256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  <c r="AA78" s="254"/>
      <c r="AB78" s="254"/>
      <c r="AC78" s="254"/>
      <c r="AD78" s="254"/>
      <c r="AE78" s="254"/>
      <c r="AF78" s="254"/>
      <c r="AG78" s="254"/>
      <c r="AH78" s="254"/>
      <c r="AI78" s="254"/>
      <c r="AJ78" s="254"/>
      <c r="AK78" s="254"/>
      <c r="AL78" s="254"/>
      <c r="AM78" s="254"/>
      <c r="AN78" s="254"/>
      <c r="AO78" s="254"/>
      <c r="AP78" s="254"/>
      <c r="AQ78" s="254"/>
      <c r="AR78" s="254"/>
      <c r="AS78" s="254"/>
      <c r="AT78" s="254"/>
      <c r="AU78" s="254"/>
      <c r="AV78" s="254"/>
      <c r="AW78" s="254"/>
      <c r="AX78" s="254"/>
      <c r="AY78" s="254"/>
      <c r="AZ78" s="254"/>
      <c r="BA78" s="254"/>
      <c r="BB78" s="254"/>
      <c r="BC78" s="254"/>
      <c r="BD78" s="254"/>
      <c r="BE78" s="254"/>
      <c r="BF78" s="254"/>
      <c r="BG78" s="254"/>
      <c r="BH78" s="254"/>
      <c r="BI78" s="254"/>
      <c r="BJ78" s="254"/>
      <c r="BK78" s="254"/>
      <c r="BL78" s="254"/>
      <c r="BM78" s="254"/>
      <c r="BN78" s="254"/>
      <c r="BO78" s="254"/>
      <c r="BP78" s="254"/>
      <c r="BQ78" s="254"/>
      <c r="BR78" s="254"/>
      <c r="BS78" s="254"/>
      <c r="BT78" s="254"/>
      <c r="BU78" s="254"/>
      <c r="BV78" s="255"/>
      <c r="BW78" s="126"/>
      <c r="BX78" s="127"/>
      <c r="BY78" s="248" t="s">
        <v>22</v>
      </c>
      <c r="BZ78" s="127"/>
      <c r="CA78" s="158"/>
      <c r="CB78" s="148"/>
      <c r="CC78" s="149"/>
      <c r="CD78" s="149"/>
      <c r="CE78" s="149"/>
      <c r="CF78" s="149"/>
      <c r="CG78" s="149"/>
      <c r="CH78" s="149"/>
      <c r="CI78" s="149"/>
      <c r="CJ78" s="149"/>
      <c r="CK78" s="149"/>
      <c r="CL78" s="149"/>
      <c r="CM78" s="150"/>
      <c r="CN78" s="6" t="b">
        <f t="shared" si="8"/>
        <v>0</v>
      </c>
      <c r="CO78" s="29" t="str">
        <f t="shared" ca="1" si="11"/>
        <v/>
      </c>
      <c r="CP78" s="39">
        <f>IF(COUNTIF($B$15:B78,B78)=1,1,0)</f>
        <v>0</v>
      </c>
      <c r="CQ78" s="39">
        <f>SUM($CP$15:CP78)</f>
        <v>2</v>
      </c>
      <c r="CR78" s="29"/>
      <c r="CS78" s="29"/>
    </row>
    <row r="79" spans="1:99" x14ac:dyDescent="0.2">
      <c r="A79" s="95" t="str">
        <f t="shared" si="9"/>
        <v/>
      </c>
      <c r="B79" s="276"/>
      <c r="C79" s="277"/>
      <c r="D79" s="276"/>
      <c r="E79" s="277"/>
      <c r="F79" s="299"/>
      <c r="G79" s="300"/>
      <c r="H79" s="301"/>
      <c r="I79" s="109"/>
      <c r="J79" s="124"/>
      <c r="K79" s="109"/>
      <c r="L79" s="179"/>
      <c r="M79" s="109"/>
      <c r="N79" s="109"/>
      <c r="O79" s="256"/>
      <c r="P79" s="254"/>
      <c r="Q79" s="254"/>
      <c r="R79" s="254"/>
      <c r="S79" s="254"/>
      <c r="T79" s="254"/>
      <c r="U79" s="254"/>
      <c r="V79" s="254"/>
      <c r="W79" s="254"/>
      <c r="X79" s="254"/>
      <c r="Y79" s="254"/>
      <c r="Z79" s="254"/>
      <c r="AA79" s="254"/>
      <c r="AB79" s="254"/>
      <c r="AC79" s="254"/>
      <c r="AD79" s="254"/>
      <c r="AE79" s="254"/>
      <c r="AF79" s="254"/>
      <c r="AG79" s="254"/>
      <c r="AH79" s="254"/>
      <c r="AI79" s="254"/>
      <c r="AJ79" s="254"/>
      <c r="AK79" s="254"/>
      <c r="AL79" s="254"/>
      <c r="AM79" s="254"/>
      <c r="AN79" s="254"/>
      <c r="AO79" s="254"/>
      <c r="AP79" s="254"/>
      <c r="AQ79" s="254"/>
      <c r="AR79" s="254"/>
      <c r="AS79" s="254"/>
      <c r="AT79" s="254"/>
      <c r="AU79" s="254"/>
      <c r="AV79" s="254"/>
      <c r="AW79" s="254"/>
      <c r="AX79" s="254"/>
      <c r="AY79" s="254"/>
      <c r="AZ79" s="254"/>
      <c r="BA79" s="254"/>
      <c r="BB79" s="254"/>
      <c r="BC79" s="254"/>
      <c r="BD79" s="254"/>
      <c r="BE79" s="254"/>
      <c r="BF79" s="254"/>
      <c r="BG79" s="254"/>
      <c r="BH79" s="254"/>
      <c r="BI79" s="254"/>
      <c r="BJ79" s="254"/>
      <c r="BK79" s="254"/>
      <c r="BL79" s="254"/>
      <c r="BM79" s="254"/>
      <c r="BN79" s="254"/>
      <c r="BO79" s="254"/>
      <c r="BP79" s="254"/>
      <c r="BQ79" s="254"/>
      <c r="BR79" s="254"/>
      <c r="BS79" s="254"/>
      <c r="BT79" s="254"/>
      <c r="BU79" s="254"/>
      <c r="BV79" s="255"/>
      <c r="BW79" s="126"/>
      <c r="BX79" s="127"/>
      <c r="BY79" s="248" t="s">
        <v>22</v>
      </c>
      <c r="BZ79" s="127"/>
      <c r="CA79" s="158"/>
      <c r="CB79" s="148"/>
      <c r="CC79" s="149"/>
      <c r="CD79" s="149"/>
      <c r="CE79" s="149"/>
      <c r="CF79" s="149"/>
      <c r="CG79" s="149"/>
      <c r="CH79" s="149"/>
      <c r="CI79" s="149"/>
      <c r="CJ79" s="149"/>
      <c r="CK79" s="149"/>
      <c r="CL79" s="149"/>
      <c r="CM79" s="150"/>
      <c r="CN79" s="6" t="b">
        <f t="shared" si="8"/>
        <v>0</v>
      </c>
      <c r="CO79" s="29" t="str">
        <f t="shared" ref="CO79:CO114" ca="1" si="12">IFERROR(OFFSET($O$11,0,MATCH("○",O79:BV79,0)-1,1,1),"")</f>
        <v/>
      </c>
      <c r="CP79" s="39">
        <f>IF(COUNTIF($B$15:B79,B79)=1,1,0)</f>
        <v>0</v>
      </c>
      <c r="CQ79" s="39">
        <f>SUM($CP$15:CP79)</f>
        <v>2</v>
      </c>
      <c r="CR79" s="29"/>
      <c r="CS79" s="29"/>
    </row>
    <row r="80" spans="1:99" x14ac:dyDescent="0.2">
      <c r="A80" s="95" t="str">
        <f t="shared" si="9"/>
        <v/>
      </c>
      <c r="B80" s="276"/>
      <c r="C80" s="277"/>
      <c r="D80" s="276"/>
      <c r="E80" s="277"/>
      <c r="F80" s="299"/>
      <c r="G80" s="300"/>
      <c r="H80" s="301"/>
      <c r="I80" s="109"/>
      <c r="J80" s="124"/>
      <c r="K80" s="109"/>
      <c r="L80" s="179"/>
      <c r="M80" s="109"/>
      <c r="N80" s="109"/>
      <c r="O80" s="256"/>
      <c r="P80" s="254"/>
      <c r="Q80" s="254"/>
      <c r="R80" s="254"/>
      <c r="S80" s="254"/>
      <c r="T80" s="254"/>
      <c r="U80" s="254"/>
      <c r="V80" s="254"/>
      <c r="W80" s="254"/>
      <c r="X80" s="254"/>
      <c r="Y80" s="254"/>
      <c r="Z80" s="254"/>
      <c r="AA80" s="254"/>
      <c r="AB80" s="254"/>
      <c r="AC80" s="254"/>
      <c r="AD80" s="254"/>
      <c r="AE80" s="254"/>
      <c r="AF80" s="254"/>
      <c r="AG80" s="254"/>
      <c r="AH80" s="254"/>
      <c r="AI80" s="254"/>
      <c r="AJ80" s="254"/>
      <c r="AK80" s="254"/>
      <c r="AL80" s="254"/>
      <c r="AM80" s="254"/>
      <c r="AN80" s="254"/>
      <c r="AO80" s="254"/>
      <c r="AP80" s="254"/>
      <c r="AQ80" s="254"/>
      <c r="AR80" s="254"/>
      <c r="AS80" s="254"/>
      <c r="AT80" s="254"/>
      <c r="AU80" s="254"/>
      <c r="AV80" s="254"/>
      <c r="AW80" s="254"/>
      <c r="AX80" s="254"/>
      <c r="AY80" s="254"/>
      <c r="AZ80" s="254"/>
      <c r="BA80" s="254"/>
      <c r="BB80" s="254"/>
      <c r="BC80" s="254"/>
      <c r="BD80" s="254"/>
      <c r="BE80" s="254"/>
      <c r="BF80" s="254"/>
      <c r="BG80" s="254"/>
      <c r="BH80" s="254"/>
      <c r="BI80" s="254"/>
      <c r="BJ80" s="254"/>
      <c r="BK80" s="254"/>
      <c r="BL80" s="254"/>
      <c r="BM80" s="254"/>
      <c r="BN80" s="254"/>
      <c r="BO80" s="254"/>
      <c r="BP80" s="254"/>
      <c r="BQ80" s="254"/>
      <c r="BR80" s="254"/>
      <c r="BS80" s="254"/>
      <c r="BT80" s="254"/>
      <c r="BU80" s="254"/>
      <c r="BV80" s="255"/>
      <c r="BW80" s="126"/>
      <c r="BX80" s="127"/>
      <c r="BY80" s="248" t="s">
        <v>22</v>
      </c>
      <c r="BZ80" s="127"/>
      <c r="CA80" s="158"/>
      <c r="CB80" s="148"/>
      <c r="CC80" s="149"/>
      <c r="CD80" s="149"/>
      <c r="CE80" s="149"/>
      <c r="CF80" s="149"/>
      <c r="CG80" s="149"/>
      <c r="CH80" s="149"/>
      <c r="CI80" s="149"/>
      <c r="CJ80" s="149"/>
      <c r="CK80" s="149"/>
      <c r="CL80" s="149"/>
      <c r="CM80" s="150"/>
      <c r="CN80" s="6" t="b">
        <f t="shared" ref="CN80:CN114" si="13">COUNTIF(O80:BV80,"○")&gt;0</f>
        <v>0</v>
      </c>
      <c r="CO80" s="29" t="str">
        <f t="shared" ca="1" si="12"/>
        <v/>
      </c>
      <c r="CP80" s="39">
        <f>IF(COUNTIF($B$15:B80,B80)=1,1,0)</f>
        <v>0</v>
      </c>
      <c r="CQ80" s="39">
        <f>SUM($CP$15:CP80)</f>
        <v>2</v>
      </c>
      <c r="CR80" s="29"/>
      <c r="CS80" s="29"/>
    </row>
    <row r="81" spans="1:97" x14ac:dyDescent="0.2">
      <c r="A81" s="95" t="str">
        <f t="shared" ref="A81:A114" si="14">IFERROR(IF(B81="","",A80+1),"")</f>
        <v/>
      </c>
      <c r="B81" s="276"/>
      <c r="C81" s="277"/>
      <c r="D81" s="276"/>
      <c r="E81" s="277"/>
      <c r="F81" s="299"/>
      <c r="G81" s="300"/>
      <c r="H81" s="301"/>
      <c r="I81" s="109"/>
      <c r="J81" s="124"/>
      <c r="K81" s="109"/>
      <c r="L81" s="179"/>
      <c r="M81" s="109"/>
      <c r="N81" s="109"/>
      <c r="O81" s="256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254"/>
      <c r="AP81" s="254"/>
      <c r="AQ81" s="254"/>
      <c r="AR81" s="254"/>
      <c r="AS81" s="254"/>
      <c r="AT81" s="254"/>
      <c r="AU81" s="254"/>
      <c r="AV81" s="254"/>
      <c r="AW81" s="254"/>
      <c r="AX81" s="254"/>
      <c r="AY81" s="254"/>
      <c r="AZ81" s="254"/>
      <c r="BA81" s="254"/>
      <c r="BB81" s="254"/>
      <c r="BC81" s="254"/>
      <c r="BD81" s="254"/>
      <c r="BE81" s="254"/>
      <c r="BF81" s="254"/>
      <c r="BG81" s="254"/>
      <c r="BH81" s="254"/>
      <c r="BI81" s="254"/>
      <c r="BJ81" s="254"/>
      <c r="BK81" s="254"/>
      <c r="BL81" s="254"/>
      <c r="BM81" s="254"/>
      <c r="BN81" s="254"/>
      <c r="BO81" s="254"/>
      <c r="BP81" s="254"/>
      <c r="BQ81" s="254"/>
      <c r="BR81" s="254"/>
      <c r="BS81" s="254"/>
      <c r="BT81" s="254"/>
      <c r="BU81" s="254"/>
      <c r="BV81" s="255"/>
      <c r="BW81" s="126"/>
      <c r="BX81" s="127"/>
      <c r="BY81" s="248" t="s">
        <v>22</v>
      </c>
      <c r="BZ81" s="127"/>
      <c r="CA81" s="158"/>
      <c r="CB81" s="148"/>
      <c r="CC81" s="149"/>
      <c r="CD81" s="149"/>
      <c r="CE81" s="149"/>
      <c r="CF81" s="149"/>
      <c r="CG81" s="149"/>
      <c r="CH81" s="149"/>
      <c r="CI81" s="149"/>
      <c r="CJ81" s="149"/>
      <c r="CK81" s="149"/>
      <c r="CL81" s="149"/>
      <c r="CM81" s="150"/>
      <c r="CN81" s="6" t="b">
        <f t="shared" si="13"/>
        <v>0</v>
      </c>
      <c r="CO81" s="29" t="str">
        <f t="shared" ca="1" si="12"/>
        <v/>
      </c>
      <c r="CP81" s="39">
        <f>IF(COUNTIF($B$15:B81,B81)=1,1,0)</f>
        <v>0</v>
      </c>
      <c r="CQ81" s="39">
        <f>SUM($CP$15:CP81)</f>
        <v>2</v>
      </c>
      <c r="CR81" s="29"/>
      <c r="CS81" s="29"/>
    </row>
    <row r="82" spans="1:97" x14ac:dyDescent="0.2">
      <c r="A82" s="95" t="str">
        <f t="shared" si="14"/>
        <v/>
      </c>
      <c r="B82" s="276"/>
      <c r="C82" s="277"/>
      <c r="D82" s="276"/>
      <c r="E82" s="277"/>
      <c r="F82" s="299"/>
      <c r="G82" s="300"/>
      <c r="H82" s="301"/>
      <c r="I82" s="109"/>
      <c r="J82" s="124"/>
      <c r="K82" s="109"/>
      <c r="L82" s="179"/>
      <c r="M82" s="109"/>
      <c r="N82" s="109"/>
      <c r="O82" s="256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4"/>
      <c r="AP82" s="254"/>
      <c r="AQ82" s="254"/>
      <c r="AR82" s="254"/>
      <c r="AS82" s="254"/>
      <c r="AT82" s="254"/>
      <c r="AU82" s="254"/>
      <c r="AV82" s="254"/>
      <c r="AW82" s="254"/>
      <c r="AX82" s="254"/>
      <c r="AY82" s="254"/>
      <c r="AZ82" s="254"/>
      <c r="BA82" s="254"/>
      <c r="BB82" s="254"/>
      <c r="BC82" s="254"/>
      <c r="BD82" s="254"/>
      <c r="BE82" s="254"/>
      <c r="BF82" s="254"/>
      <c r="BG82" s="254"/>
      <c r="BH82" s="254"/>
      <c r="BI82" s="254"/>
      <c r="BJ82" s="254"/>
      <c r="BK82" s="254"/>
      <c r="BL82" s="254"/>
      <c r="BM82" s="254"/>
      <c r="BN82" s="254"/>
      <c r="BO82" s="254"/>
      <c r="BP82" s="254"/>
      <c r="BQ82" s="254"/>
      <c r="BR82" s="254"/>
      <c r="BS82" s="254"/>
      <c r="BT82" s="254"/>
      <c r="BU82" s="254"/>
      <c r="BV82" s="255"/>
      <c r="BW82" s="126"/>
      <c r="BX82" s="127"/>
      <c r="BY82" s="248" t="s">
        <v>22</v>
      </c>
      <c r="BZ82" s="127"/>
      <c r="CA82" s="158"/>
      <c r="CB82" s="148"/>
      <c r="CC82" s="149"/>
      <c r="CD82" s="149"/>
      <c r="CE82" s="149"/>
      <c r="CF82" s="149"/>
      <c r="CG82" s="149"/>
      <c r="CH82" s="149"/>
      <c r="CI82" s="149"/>
      <c r="CJ82" s="149"/>
      <c r="CK82" s="149"/>
      <c r="CL82" s="149"/>
      <c r="CM82" s="150"/>
      <c r="CN82" s="6" t="b">
        <f t="shared" si="13"/>
        <v>0</v>
      </c>
      <c r="CO82" s="29" t="str">
        <f t="shared" ca="1" si="12"/>
        <v/>
      </c>
      <c r="CP82" s="39">
        <f>IF(COUNTIF($B$15:B82,B82)=1,1,0)</f>
        <v>0</v>
      </c>
      <c r="CQ82" s="39">
        <f>SUM($CP$15:CP82)</f>
        <v>2</v>
      </c>
      <c r="CR82" s="29"/>
      <c r="CS82" s="29"/>
    </row>
    <row r="83" spans="1:97" x14ac:dyDescent="0.2">
      <c r="A83" s="95" t="str">
        <f t="shared" si="14"/>
        <v/>
      </c>
      <c r="B83" s="276"/>
      <c r="C83" s="277"/>
      <c r="D83" s="276"/>
      <c r="E83" s="277"/>
      <c r="F83" s="299"/>
      <c r="G83" s="300"/>
      <c r="H83" s="301"/>
      <c r="I83" s="109"/>
      <c r="J83" s="124"/>
      <c r="K83" s="109"/>
      <c r="L83" s="179"/>
      <c r="M83" s="109"/>
      <c r="N83" s="109"/>
      <c r="O83" s="256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  <c r="AA83" s="254"/>
      <c r="AB83" s="254"/>
      <c r="AC83" s="254"/>
      <c r="AD83" s="254"/>
      <c r="AE83" s="254"/>
      <c r="AF83" s="254"/>
      <c r="AG83" s="254"/>
      <c r="AH83" s="254"/>
      <c r="AI83" s="254"/>
      <c r="AJ83" s="254"/>
      <c r="AK83" s="254"/>
      <c r="AL83" s="254"/>
      <c r="AM83" s="254"/>
      <c r="AN83" s="254"/>
      <c r="AO83" s="254"/>
      <c r="AP83" s="254"/>
      <c r="AQ83" s="254"/>
      <c r="AR83" s="254"/>
      <c r="AS83" s="254"/>
      <c r="AT83" s="254"/>
      <c r="AU83" s="254"/>
      <c r="AV83" s="254"/>
      <c r="AW83" s="254"/>
      <c r="AX83" s="254"/>
      <c r="AY83" s="254"/>
      <c r="AZ83" s="254"/>
      <c r="BA83" s="254"/>
      <c r="BB83" s="254"/>
      <c r="BC83" s="254"/>
      <c r="BD83" s="254"/>
      <c r="BE83" s="254"/>
      <c r="BF83" s="254"/>
      <c r="BG83" s="254"/>
      <c r="BH83" s="254"/>
      <c r="BI83" s="254"/>
      <c r="BJ83" s="254"/>
      <c r="BK83" s="254"/>
      <c r="BL83" s="254"/>
      <c r="BM83" s="254"/>
      <c r="BN83" s="254"/>
      <c r="BO83" s="254"/>
      <c r="BP83" s="254"/>
      <c r="BQ83" s="254"/>
      <c r="BR83" s="254"/>
      <c r="BS83" s="254"/>
      <c r="BT83" s="254"/>
      <c r="BU83" s="254"/>
      <c r="BV83" s="255"/>
      <c r="BW83" s="126"/>
      <c r="BX83" s="127"/>
      <c r="BY83" s="248" t="s">
        <v>22</v>
      </c>
      <c r="BZ83" s="127"/>
      <c r="CA83" s="158"/>
      <c r="CB83" s="148"/>
      <c r="CC83" s="149"/>
      <c r="CD83" s="149"/>
      <c r="CE83" s="149"/>
      <c r="CF83" s="149"/>
      <c r="CG83" s="149"/>
      <c r="CH83" s="149"/>
      <c r="CI83" s="149"/>
      <c r="CJ83" s="149"/>
      <c r="CK83" s="149"/>
      <c r="CL83" s="149"/>
      <c r="CM83" s="150"/>
      <c r="CN83" s="6" t="b">
        <f t="shared" si="13"/>
        <v>0</v>
      </c>
      <c r="CO83" s="29" t="str">
        <f t="shared" ca="1" si="12"/>
        <v/>
      </c>
      <c r="CP83" s="39">
        <f>IF(COUNTIF($B$15:B83,B83)=1,1,0)</f>
        <v>0</v>
      </c>
      <c r="CQ83" s="39">
        <f>SUM($CP$15:CP83)</f>
        <v>2</v>
      </c>
      <c r="CR83" s="29"/>
      <c r="CS83" s="29"/>
    </row>
    <row r="84" spans="1:97" x14ac:dyDescent="0.2">
      <c r="A84" s="95" t="str">
        <f t="shared" si="14"/>
        <v/>
      </c>
      <c r="B84" s="276"/>
      <c r="C84" s="277"/>
      <c r="D84" s="276"/>
      <c r="E84" s="277"/>
      <c r="F84" s="299"/>
      <c r="G84" s="300"/>
      <c r="H84" s="301"/>
      <c r="I84" s="109"/>
      <c r="J84" s="124"/>
      <c r="K84" s="109"/>
      <c r="L84" s="179"/>
      <c r="M84" s="109"/>
      <c r="N84" s="109"/>
      <c r="O84" s="256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  <c r="AA84" s="254"/>
      <c r="AB84" s="254"/>
      <c r="AC84" s="254"/>
      <c r="AD84" s="254"/>
      <c r="AE84" s="254"/>
      <c r="AF84" s="254"/>
      <c r="AG84" s="254"/>
      <c r="AH84" s="254"/>
      <c r="AI84" s="254"/>
      <c r="AJ84" s="254"/>
      <c r="AK84" s="254"/>
      <c r="AL84" s="254"/>
      <c r="AM84" s="254"/>
      <c r="AN84" s="254"/>
      <c r="AO84" s="254"/>
      <c r="AP84" s="254"/>
      <c r="AQ84" s="254"/>
      <c r="AR84" s="254"/>
      <c r="AS84" s="254"/>
      <c r="AT84" s="254"/>
      <c r="AU84" s="254"/>
      <c r="AV84" s="254"/>
      <c r="AW84" s="254"/>
      <c r="AX84" s="254"/>
      <c r="AY84" s="254"/>
      <c r="AZ84" s="254"/>
      <c r="BA84" s="254"/>
      <c r="BB84" s="254"/>
      <c r="BC84" s="254"/>
      <c r="BD84" s="254"/>
      <c r="BE84" s="254"/>
      <c r="BF84" s="254"/>
      <c r="BG84" s="254"/>
      <c r="BH84" s="254"/>
      <c r="BI84" s="254"/>
      <c r="BJ84" s="254"/>
      <c r="BK84" s="254"/>
      <c r="BL84" s="254"/>
      <c r="BM84" s="254"/>
      <c r="BN84" s="254"/>
      <c r="BO84" s="254"/>
      <c r="BP84" s="254"/>
      <c r="BQ84" s="254"/>
      <c r="BR84" s="254"/>
      <c r="BS84" s="254"/>
      <c r="BT84" s="254"/>
      <c r="BU84" s="254"/>
      <c r="BV84" s="255"/>
      <c r="BW84" s="126"/>
      <c r="BX84" s="127"/>
      <c r="BY84" s="248" t="s">
        <v>22</v>
      </c>
      <c r="BZ84" s="127"/>
      <c r="CA84" s="158"/>
      <c r="CB84" s="148"/>
      <c r="CC84" s="149"/>
      <c r="CD84" s="149"/>
      <c r="CE84" s="149"/>
      <c r="CF84" s="149"/>
      <c r="CG84" s="149"/>
      <c r="CH84" s="149"/>
      <c r="CI84" s="149"/>
      <c r="CJ84" s="149"/>
      <c r="CK84" s="149"/>
      <c r="CL84" s="149"/>
      <c r="CM84" s="150"/>
      <c r="CN84" s="6" t="b">
        <f t="shared" si="13"/>
        <v>0</v>
      </c>
      <c r="CO84" s="29" t="str">
        <f t="shared" ca="1" si="12"/>
        <v/>
      </c>
      <c r="CP84" s="39">
        <f>IF(COUNTIF($B$15:B84,B84)=1,1,0)</f>
        <v>0</v>
      </c>
      <c r="CQ84" s="39">
        <f>SUM($CP$15:CP84)</f>
        <v>2</v>
      </c>
      <c r="CR84" s="29"/>
      <c r="CS84" s="29"/>
    </row>
    <row r="85" spans="1:97" x14ac:dyDescent="0.2">
      <c r="A85" s="95" t="str">
        <f t="shared" si="14"/>
        <v/>
      </c>
      <c r="B85" s="276"/>
      <c r="C85" s="277"/>
      <c r="D85" s="276"/>
      <c r="E85" s="277"/>
      <c r="F85" s="299"/>
      <c r="G85" s="300"/>
      <c r="H85" s="301"/>
      <c r="I85" s="109"/>
      <c r="J85" s="124"/>
      <c r="K85" s="109"/>
      <c r="L85" s="179"/>
      <c r="M85" s="109"/>
      <c r="N85" s="109"/>
      <c r="O85" s="256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4"/>
      <c r="AP85" s="254"/>
      <c r="AQ85" s="254"/>
      <c r="AR85" s="254"/>
      <c r="AS85" s="254"/>
      <c r="AT85" s="254"/>
      <c r="AU85" s="254"/>
      <c r="AV85" s="254"/>
      <c r="AW85" s="254"/>
      <c r="AX85" s="254"/>
      <c r="AY85" s="254"/>
      <c r="AZ85" s="254"/>
      <c r="BA85" s="254"/>
      <c r="BB85" s="254"/>
      <c r="BC85" s="254"/>
      <c r="BD85" s="254"/>
      <c r="BE85" s="254"/>
      <c r="BF85" s="254"/>
      <c r="BG85" s="254"/>
      <c r="BH85" s="254"/>
      <c r="BI85" s="254"/>
      <c r="BJ85" s="254"/>
      <c r="BK85" s="254"/>
      <c r="BL85" s="254"/>
      <c r="BM85" s="254"/>
      <c r="BN85" s="254"/>
      <c r="BO85" s="254"/>
      <c r="BP85" s="254"/>
      <c r="BQ85" s="254"/>
      <c r="BR85" s="254"/>
      <c r="BS85" s="254"/>
      <c r="BT85" s="254"/>
      <c r="BU85" s="254"/>
      <c r="BV85" s="255"/>
      <c r="BW85" s="126"/>
      <c r="BX85" s="127"/>
      <c r="BY85" s="248" t="s">
        <v>22</v>
      </c>
      <c r="BZ85" s="127"/>
      <c r="CA85" s="158"/>
      <c r="CB85" s="148"/>
      <c r="CC85" s="149"/>
      <c r="CD85" s="149"/>
      <c r="CE85" s="149"/>
      <c r="CF85" s="149"/>
      <c r="CG85" s="149"/>
      <c r="CH85" s="149"/>
      <c r="CI85" s="149"/>
      <c r="CJ85" s="149"/>
      <c r="CK85" s="149"/>
      <c r="CL85" s="149"/>
      <c r="CM85" s="150"/>
      <c r="CN85" s="6" t="b">
        <f t="shared" si="13"/>
        <v>0</v>
      </c>
      <c r="CO85" s="29" t="str">
        <f t="shared" ca="1" si="12"/>
        <v/>
      </c>
      <c r="CP85" s="39">
        <f>IF(COUNTIF($B$15:B85,B85)=1,1,0)</f>
        <v>0</v>
      </c>
      <c r="CQ85" s="39">
        <f>SUM($CP$15:CP85)</f>
        <v>2</v>
      </c>
      <c r="CR85" s="29"/>
      <c r="CS85" s="29"/>
    </row>
    <row r="86" spans="1:97" x14ac:dyDescent="0.2">
      <c r="A86" s="95" t="str">
        <f t="shared" si="14"/>
        <v/>
      </c>
      <c r="B86" s="276"/>
      <c r="C86" s="277"/>
      <c r="D86" s="276"/>
      <c r="E86" s="277"/>
      <c r="F86" s="299"/>
      <c r="G86" s="300"/>
      <c r="H86" s="301"/>
      <c r="I86" s="109"/>
      <c r="J86" s="124"/>
      <c r="K86" s="109"/>
      <c r="L86" s="179"/>
      <c r="M86" s="109"/>
      <c r="N86" s="109"/>
      <c r="O86" s="256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4"/>
      <c r="AI86" s="254"/>
      <c r="AJ86" s="254"/>
      <c r="AK86" s="254"/>
      <c r="AL86" s="254"/>
      <c r="AM86" s="254"/>
      <c r="AN86" s="254"/>
      <c r="AO86" s="254"/>
      <c r="AP86" s="254"/>
      <c r="AQ86" s="254"/>
      <c r="AR86" s="254"/>
      <c r="AS86" s="254"/>
      <c r="AT86" s="254"/>
      <c r="AU86" s="254"/>
      <c r="AV86" s="254"/>
      <c r="AW86" s="254"/>
      <c r="AX86" s="254"/>
      <c r="AY86" s="254"/>
      <c r="AZ86" s="254"/>
      <c r="BA86" s="254"/>
      <c r="BB86" s="254"/>
      <c r="BC86" s="254"/>
      <c r="BD86" s="254"/>
      <c r="BE86" s="254"/>
      <c r="BF86" s="254"/>
      <c r="BG86" s="254"/>
      <c r="BH86" s="254"/>
      <c r="BI86" s="254"/>
      <c r="BJ86" s="254"/>
      <c r="BK86" s="254"/>
      <c r="BL86" s="254"/>
      <c r="BM86" s="254"/>
      <c r="BN86" s="254"/>
      <c r="BO86" s="254"/>
      <c r="BP86" s="254"/>
      <c r="BQ86" s="254"/>
      <c r="BR86" s="254"/>
      <c r="BS86" s="254"/>
      <c r="BT86" s="254"/>
      <c r="BU86" s="254"/>
      <c r="BV86" s="255"/>
      <c r="BW86" s="126"/>
      <c r="BX86" s="127"/>
      <c r="BY86" s="248" t="s">
        <v>22</v>
      </c>
      <c r="BZ86" s="127"/>
      <c r="CA86" s="158"/>
      <c r="CB86" s="148"/>
      <c r="CC86" s="149"/>
      <c r="CD86" s="149"/>
      <c r="CE86" s="149"/>
      <c r="CF86" s="149"/>
      <c r="CG86" s="149"/>
      <c r="CH86" s="149"/>
      <c r="CI86" s="149"/>
      <c r="CJ86" s="149"/>
      <c r="CK86" s="149"/>
      <c r="CL86" s="149"/>
      <c r="CM86" s="150"/>
      <c r="CN86" s="6" t="b">
        <f t="shared" si="13"/>
        <v>0</v>
      </c>
      <c r="CO86" s="29" t="str">
        <f t="shared" ca="1" si="12"/>
        <v/>
      </c>
      <c r="CP86" s="39">
        <f>IF(COUNTIF($B$15:B86,B86)=1,1,0)</f>
        <v>0</v>
      </c>
      <c r="CQ86" s="39">
        <f>SUM($CP$15:CP86)</f>
        <v>2</v>
      </c>
      <c r="CR86" s="29"/>
      <c r="CS86" s="29"/>
    </row>
    <row r="87" spans="1:97" x14ac:dyDescent="0.2">
      <c r="A87" s="95" t="str">
        <f t="shared" si="14"/>
        <v/>
      </c>
      <c r="B87" s="276"/>
      <c r="C87" s="277"/>
      <c r="D87" s="276"/>
      <c r="E87" s="277"/>
      <c r="F87" s="299"/>
      <c r="G87" s="300"/>
      <c r="H87" s="301"/>
      <c r="I87" s="109"/>
      <c r="J87" s="124"/>
      <c r="K87" s="109"/>
      <c r="L87" s="179"/>
      <c r="M87" s="109"/>
      <c r="N87" s="109"/>
      <c r="O87" s="256"/>
      <c r="P87" s="254"/>
      <c r="Q87" s="254"/>
      <c r="R87" s="254"/>
      <c r="S87" s="254"/>
      <c r="T87" s="254"/>
      <c r="U87" s="254"/>
      <c r="V87" s="254"/>
      <c r="W87" s="254"/>
      <c r="X87" s="254"/>
      <c r="Y87" s="254"/>
      <c r="Z87" s="254"/>
      <c r="AA87" s="254"/>
      <c r="AB87" s="254"/>
      <c r="AC87" s="254"/>
      <c r="AD87" s="254"/>
      <c r="AE87" s="254"/>
      <c r="AF87" s="254"/>
      <c r="AG87" s="254"/>
      <c r="AH87" s="254"/>
      <c r="AI87" s="254"/>
      <c r="AJ87" s="254"/>
      <c r="AK87" s="254"/>
      <c r="AL87" s="254"/>
      <c r="AM87" s="254"/>
      <c r="AN87" s="254"/>
      <c r="AO87" s="254"/>
      <c r="AP87" s="254"/>
      <c r="AQ87" s="254"/>
      <c r="AR87" s="254"/>
      <c r="AS87" s="254"/>
      <c r="AT87" s="254"/>
      <c r="AU87" s="254"/>
      <c r="AV87" s="254"/>
      <c r="AW87" s="254"/>
      <c r="AX87" s="254"/>
      <c r="AY87" s="254"/>
      <c r="AZ87" s="254"/>
      <c r="BA87" s="254"/>
      <c r="BB87" s="254"/>
      <c r="BC87" s="254"/>
      <c r="BD87" s="254"/>
      <c r="BE87" s="254"/>
      <c r="BF87" s="254"/>
      <c r="BG87" s="254"/>
      <c r="BH87" s="254"/>
      <c r="BI87" s="254"/>
      <c r="BJ87" s="254"/>
      <c r="BK87" s="254"/>
      <c r="BL87" s="254"/>
      <c r="BM87" s="254"/>
      <c r="BN87" s="254"/>
      <c r="BO87" s="254"/>
      <c r="BP87" s="254"/>
      <c r="BQ87" s="254"/>
      <c r="BR87" s="254"/>
      <c r="BS87" s="254"/>
      <c r="BT87" s="254"/>
      <c r="BU87" s="254"/>
      <c r="BV87" s="255"/>
      <c r="BW87" s="126"/>
      <c r="BX87" s="127"/>
      <c r="BY87" s="248" t="s">
        <v>22</v>
      </c>
      <c r="BZ87" s="127"/>
      <c r="CA87" s="158"/>
      <c r="CB87" s="148"/>
      <c r="CC87" s="149"/>
      <c r="CD87" s="149"/>
      <c r="CE87" s="149"/>
      <c r="CF87" s="149"/>
      <c r="CG87" s="149"/>
      <c r="CH87" s="149"/>
      <c r="CI87" s="149"/>
      <c r="CJ87" s="149"/>
      <c r="CK87" s="149"/>
      <c r="CL87" s="149"/>
      <c r="CM87" s="150"/>
      <c r="CN87" s="6" t="b">
        <f t="shared" si="13"/>
        <v>0</v>
      </c>
      <c r="CO87" s="29" t="str">
        <f t="shared" ca="1" si="12"/>
        <v/>
      </c>
      <c r="CP87" s="39">
        <f>IF(COUNTIF($B$15:B87,B87)=1,1,0)</f>
        <v>0</v>
      </c>
      <c r="CQ87" s="39">
        <f>SUM($CP$15:CP87)</f>
        <v>2</v>
      </c>
      <c r="CR87" s="29"/>
      <c r="CS87" s="29"/>
    </row>
    <row r="88" spans="1:97" x14ac:dyDescent="0.2">
      <c r="A88" s="95" t="str">
        <f t="shared" si="14"/>
        <v/>
      </c>
      <c r="B88" s="276"/>
      <c r="C88" s="277"/>
      <c r="D88" s="276"/>
      <c r="E88" s="277"/>
      <c r="F88" s="299"/>
      <c r="G88" s="300"/>
      <c r="H88" s="301"/>
      <c r="I88" s="109"/>
      <c r="J88" s="124"/>
      <c r="K88" s="109"/>
      <c r="L88" s="179"/>
      <c r="M88" s="109"/>
      <c r="N88" s="109"/>
      <c r="O88" s="256"/>
      <c r="P88" s="254"/>
      <c r="Q88" s="254"/>
      <c r="R88" s="254"/>
      <c r="S88" s="254"/>
      <c r="T88" s="254"/>
      <c r="U88" s="254"/>
      <c r="V88" s="254"/>
      <c r="W88" s="254"/>
      <c r="X88" s="254"/>
      <c r="Y88" s="254"/>
      <c r="Z88" s="254"/>
      <c r="AA88" s="254"/>
      <c r="AB88" s="254"/>
      <c r="AC88" s="254"/>
      <c r="AD88" s="254"/>
      <c r="AE88" s="254"/>
      <c r="AF88" s="254"/>
      <c r="AG88" s="254"/>
      <c r="AH88" s="254"/>
      <c r="AI88" s="254"/>
      <c r="AJ88" s="254"/>
      <c r="AK88" s="254"/>
      <c r="AL88" s="254"/>
      <c r="AM88" s="254"/>
      <c r="AN88" s="254"/>
      <c r="AO88" s="254"/>
      <c r="AP88" s="254"/>
      <c r="AQ88" s="254"/>
      <c r="AR88" s="254"/>
      <c r="AS88" s="254"/>
      <c r="AT88" s="254"/>
      <c r="AU88" s="254"/>
      <c r="AV88" s="254"/>
      <c r="AW88" s="254"/>
      <c r="AX88" s="254"/>
      <c r="AY88" s="254"/>
      <c r="AZ88" s="254"/>
      <c r="BA88" s="254"/>
      <c r="BB88" s="254"/>
      <c r="BC88" s="254"/>
      <c r="BD88" s="254"/>
      <c r="BE88" s="254"/>
      <c r="BF88" s="254"/>
      <c r="BG88" s="254"/>
      <c r="BH88" s="254"/>
      <c r="BI88" s="254"/>
      <c r="BJ88" s="254"/>
      <c r="BK88" s="254"/>
      <c r="BL88" s="254"/>
      <c r="BM88" s="254"/>
      <c r="BN88" s="254"/>
      <c r="BO88" s="254"/>
      <c r="BP88" s="254"/>
      <c r="BQ88" s="254"/>
      <c r="BR88" s="254"/>
      <c r="BS88" s="254"/>
      <c r="BT88" s="254"/>
      <c r="BU88" s="254"/>
      <c r="BV88" s="255"/>
      <c r="BW88" s="126"/>
      <c r="BX88" s="127"/>
      <c r="BY88" s="248" t="s">
        <v>22</v>
      </c>
      <c r="BZ88" s="127"/>
      <c r="CA88" s="158"/>
      <c r="CB88" s="148"/>
      <c r="CC88" s="149"/>
      <c r="CD88" s="149"/>
      <c r="CE88" s="149"/>
      <c r="CF88" s="149"/>
      <c r="CG88" s="149"/>
      <c r="CH88" s="149"/>
      <c r="CI88" s="149"/>
      <c r="CJ88" s="149"/>
      <c r="CK88" s="149"/>
      <c r="CL88" s="149"/>
      <c r="CM88" s="150"/>
      <c r="CN88" s="6" t="b">
        <f t="shared" si="13"/>
        <v>0</v>
      </c>
      <c r="CO88" s="29" t="str">
        <f t="shared" ca="1" si="12"/>
        <v/>
      </c>
      <c r="CP88" s="39">
        <f>IF(COUNTIF($B$15:B88,B88)=1,1,0)</f>
        <v>0</v>
      </c>
      <c r="CQ88" s="39">
        <f>SUM($CP$15:CP88)</f>
        <v>2</v>
      </c>
      <c r="CR88" s="29"/>
      <c r="CS88" s="29"/>
    </row>
    <row r="89" spans="1:97" x14ac:dyDescent="0.2">
      <c r="A89" s="95" t="str">
        <f t="shared" si="14"/>
        <v/>
      </c>
      <c r="B89" s="276"/>
      <c r="C89" s="277"/>
      <c r="D89" s="276"/>
      <c r="E89" s="277"/>
      <c r="F89" s="299"/>
      <c r="G89" s="300"/>
      <c r="H89" s="301"/>
      <c r="I89" s="109"/>
      <c r="J89" s="124"/>
      <c r="K89" s="109"/>
      <c r="L89" s="179"/>
      <c r="M89" s="109"/>
      <c r="N89" s="109"/>
      <c r="O89" s="256"/>
      <c r="P89" s="254"/>
      <c r="Q89" s="254"/>
      <c r="R89" s="254"/>
      <c r="S89" s="254"/>
      <c r="T89" s="254"/>
      <c r="U89" s="254"/>
      <c r="V89" s="254"/>
      <c r="W89" s="254"/>
      <c r="X89" s="254"/>
      <c r="Y89" s="254"/>
      <c r="Z89" s="254"/>
      <c r="AA89" s="254"/>
      <c r="AB89" s="254"/>
      <c r="AC89" s="254"/>
      <c r="AD89" s="254"/>
      <c r="AE89" s="254"/>
      <c r="AF89" s="254"/>
      <c r="AG89" s="254"/>
      <c r="AH89" s="254"/>
      <c r="AI89" s="254"/>
      <c r="AJ89" s="254"/>
      <c r="AK89" s="254"/>
      <c r="AL89" s="254"/>
      <c r="AM89" s="254"/>
      <c r="AN89" s="254"/>
      <c r="AO89" s="254"/>
      <c r="AP89" s="254"/>
      <c r="AQ89" s="254"/>
      <c r="AR89" s="254"/>
      <c r="AS89" s="254"/>
      <c r="AT89" s="254"/>
      <c r="AU89" s="254"/>
      <c r="AV89" s="254"/>
      <c r="AW89" s="254"/>
      <c r="AX89" s="254"/>
      <c r="AY89" s="254"/>
      <c r="AZ89" s="254"/>
      <c r="BA89" s="254"/>
      <c r="BB89" s="254"/>
      <c r="BC89" s="254"/>
      <c r="BD89" s="254"/>
      <c r="BE89" s="254"/>
      <c r="BF89" s="254"/>
      <c r="BG89" s="254"/>
      <c r="BH89" s="254"/>
      <c r="BI89" s="254"/>
      <c r="BJ89" s="254"/>
      <c r="BK89" s="254"/>
      <c r="BL89" s="254"/>
      <c r="BM89" s="254"/>
      <c r="BN89" s="254"/>
      <c r="BO89" s="254"/>
      <c r="BP89" s="254"/>
      <c r="BQ89" s="254"/>
      <c r="BR89" s="254"/>
      <c r="BS89" s="254"/>
      <c r="BT89" s="254"/>
      <c r="BU89" s="254"/>
      <c r="BV89" s="255"/>
      <c r="BW89" s="126"/>
      <c r="BX89" s="127"/>
      <c r="BY89" s="248" t="s">
        <v>22</v>
      </c>
      <c r="BZ89" s="127"/>
      <c r="CA89" s="158"/>
      <c r="CB89" s="148"/>
      <c r="CC89" s="149"/>
      <c r="CD89" s="149"/>
      <c r="CE89" s="149"/>
      <c r="CF89" s="149"/>
      <c r="CG89" s="149"/>
      <c r="CH89" s="149"/>
      <c r="CI89" s="149"/>
      <c r="CJ89" s="149"/>
      <c r="CK89" s="149"/>
      <c r="CL89" s="149"/>
      <c r="CM89" s="150"/>
      <c r="CN89" s="6" t="b">
        <f t="shared" si="13"/>
        <v>0</v>
      </c>
      <c r="CO89" s="29" t="str">
        <f t="shared" ca="1" si="12"/>
        <v/>
      </c>
      <c r="CP89" s="39">
        <f>IF(COUNTIF($B$15:B89,B89)=1,1,0)</f>
        <v>0</v>
      </c>
      <c r="CQ89" s="39">
        <f>SUM($CP$15:CP89)</f>
        <v>2</v>
      </c>
      <c r="CR89" s="29"/>
      <c r="CS89" s="29"/>
    </row>
    <row r="90" spans="1:97" x14ac:dyDescent="0.2">
      <c r="A90" s="95" t="str">
        <f t="shared" si="14"/>
        <v/>
      </c>
      <c r="B90" s="276"/>
      <c r="C90" s="277"/>
      <c r="D90" s="276"/>
      <c r="E90" s="277"/>
      <c r="F90" s="299"/>
      <c r="G90" s="300"/>
      <c r="H90" s="301"/>
      <c r="I90" s="109"/>
      <c r="J90" s="124"/>
      <c r="K90" s="109"/>
      <c r="L90" s="179"/>
      <c r="M90" s="109"/>
      <c r="N90" s="109"/>
      <c r="O90" s="256"/>
      <c r="P90" s="254"/>
      <c r="Q90" s="254"/>
      <c r="R90" s="254"/>
      <c r="S90" s="254"/>
      <c r="T90" s="254"/>
      <c r="U90" s="254"/>
      <c r="V90" s="254"/>
      <c r="W90" s="254"/>
      <c r="X90" s="254"/>
      <c r="Y90" s="254"/>
      <c r="Z90" s="254"/>
      <c r="AA90" s="254"/>
      <c r="AB90" s="254"/>
      <c r="AC90" s="254"/>
      <c r="AD90" s="254"/>
      <c r="AE90" s="254"/>
      <c r="AF90" s="254"/>
      <c r="AG90" s="254"/>
      <c r="AH90" s="254"/>
      <c r="AI90" s="254"/>
      <c r="AJ90" s="254"/>
      <c r="AK90" s="254"/>
      <c r="AL90" s="254"/>
      <c r="AM90" s="254"/>
      <c r="AN90" s="254"/>
      <c r="AO90" s="254"/>
      <c r="AP90" s="254"/>
      <c r="AQ90" s="254"/>
      <c r="AR90" s="254"/>
      <c r="AS90" s="254"/>
      <c r="AT90" s="254"/>
      <c r="AU90" s="254"/>
      <c r="AV90" s="254"/>
      <c r="AW90" s="254"/>
      <c r="AX90" s="254"/>
      <c r="AY90" s="254"/>
      <c r="AZ90" s="254"/>
      <c r="BA90" s="254"/>
      <c r="BB90" s="254"/>
      <c r="BC90" s="254"/>
      <c r="BD90" s="254"/>
      <c r="BE90" s="254"/>
      <c r="BF90" s="254"/>
      <c r="BG90" s="254"/>
      <c r="BH90" s="254"/>
      <c r="BI90" s="254"/>
      <c r="BJ90" s="254"/>
      <c r="BK90" s="254"/>
      <c r="BL90" s="254"/>
      <c r="BM90" s="254"/>
      <c r="BN90" s="254"/>
      <c r="BO90" s="254"/>
      <c r="BP90" s="254"/>
      <c r="BQ90" s="254"/>
      <c r="BR90" s="254"/>
      <c r="BS90" s="254"/>
      <c r="BT90" s="254"/>
      <c r="BU90" s="254"/>
      <c r="BV90" s="255"/>
      <c r="BW90" s="126"/>
      <c r="BX90" s="127"/>
      <c r="BY90" s="248" t="s">
        <v>22</v>
      </c>
      <c r="BZ90" s="127"/>
      <c r="CA90" s="158"/>
      <c r="CB90" s="148"/>
      <c r="CC90" s="149"/>
      <c r="CD90" s="149"/>
      <c r="CE90" s="149"/>
      <c r="CF90" s="149"/>
      <c r="CG90" s="149"/>
      <c r="CH90" s="149"/>
      <c r="CI90" s="149"/>
      <c r="CJ90" s="149"/>
      <c r="CK90" s="149"/>
      <c r="CL90" s="149"/>
      <c r="CM90" s="150"/>
      <c r="CN90" s="6" t="b">
        <f t="shared" si="13"/>
        <v>0</v>
      </c>
      <c r="CO90" s="29" t="str">
        <f t="shared" ca="1" si="12"/>
        <v/>
      </c>
      <c r="CP90" s="39">
        <f>IF(COUNTIF($B$15:B90,B90)=1,1,0)</f>
        <v>0</v>
      </c>
      <c r="CQ90" s="39">
        <f>SUM($CP$15:CP90)</f>
        <v>2</v>
      </c>
      <c r="CR90" s="29"/>
      <c r="CS90" s="29"/>
    </row>
    <row r="91" spans="1:97" x14ac:dyDescent="0.2">
      <c r="A91" s="95" t="str">
        <f t="shared" si="14"/>
        <v/>
      </c>
      <c r="B91" s="276"/>
      <c r="C91" s="277"/>
      <c r="D91" s="276"/>
      <c r="E91" s="277"/>
      <c r="F91" s="299"/>
      <c r="G91" s="300"/>
      <c r="H91" s="301"/>
      <c r="I91" s="109"/>
      <c r="J91" s="124"/>
      <c r="K91" s="109"/>
      <c r="L91" s="179"/>
      <c r="M91" s="109"/>
      <c r="N91" s="109"/>
      <c r="O91" s="256"/>
      <c r="P91" s="254"/>
      <c r="Q91" s="254"/>
      <c r="R91" s="254"/>
      <c r="S91" s="254"/>
      <c r="T91" s="254"/>
      <c r="U91" s="254"/>
      <c r="V91" s="254"/>
      <c r="W91" s="254"/>
      <c r="X91" s="254"/>
      <c r="Y91" s="254"/>
      <c r="Z91" s="254"/>
      <c r="AA91" s="254"/>
      <c r="AB91" s="254"/>
      <c r="AC91" s="254"/>
      <c r="AD91" s="254"/>
      <c r="AE91" s="254"/>
      <c r="AF91" s="254"/>
      <c r="AG91" s="254"/>
      <c r="AH91" s="254"/>
      <c r="AI91" s="254"/>
      <c r="AJ91" s="254"/>
      <c r="AK91" s="254"/>
      <c r="AL91" s="254"/>
      <c r="AM91" s="254"/>
      <c r="AN91" s="254"/>
      <c r="AO91" s="254"/>
      <c r="AP91" s="254"/>
      <c r="AQ91" s="254"/>
      <c r="AR91" s="254"/>
      <c r="AS91" s="254"/>
      <c r="AT91" s="254"/>
      <c r="AU91" s="254"/>
      <c r="AV91" s="254"/>
      <c r="AW91" s="254"/>
      <c r="AX91" s="254"/>
      <c r="AY91" s="254"/>
      <c r="AZ91" s="254"/>
      <c r="BA91" s="254"/>
      <c r="BB91" s="254"/>
      <c r="BC91" s="254"/>
      <c r="BD91" s="254"/>
      <c r="BE91" s="254"/>
      <c r="BF91" s="254"/>
      <c r="BG91" s="254"/>
      <c r="BH91" s="254"/>
      <c r="BI91" s="254"/>
      <c r="BJ91" s="254"/>
      <c r="BK91" s="254"/>
      <c r="BL91" s="254"/>
      <c r="BM91" s="254"/>
      <c r="BN91" s="254"/>
      <c r="BO91" s="254"/>
      <c r="BP91" s="254"/>
      <c r="BQ91" s="254"/>
      <c r="BR91" s="254"/>
      <c r="BS91" s="254"/>
      <c r="BT91" s="254"/>
      <c r="BU91" s="254"/>
      <c r="BV91" s="255"/>
      <c r="BW91" s="126"/>
      <c r="BX91" s="127"/>
      <c r="BY91" s="248" t="s">
        <v>22</v>
      </c>
      <c r="BZ91" s="127"/>
      <c r="CA91" s="158"/>
      <c r="CB91" s="148"/>
      <c r="CC91" s="149"/>
      <c r="CD91" s="149"/>
      <c r="CE91" s="149"/>
      <c r="CF91" s="149"/>
      <c r="CG91" s="149"/>
      <c r="CH91" s="149"/>
      <c r="CI91" s="149"/>
      <c r="CJ91" s="149"/>
      <c r="CK91" s="149"/>
      <c r="CL91" s="149"/>
      <c r="CM91" s="150"/>
      <c r="CN91" s="6" t="b">
        <f t="shared" si="13"/>
        <v>0</v>
      </c>
      <c r="CO91" s="29" t="str">
        <f t="shared" ca="1" si="12"/>
        <v/>
      </c>
      <c r="CP91" s="39">
        <f>IF(COUNTIF($B$15:B91,B91)=1,1,0)</f>
        <v>0</v>
      </c>
      <c r="CQ91" s="39">
        <f>SUM($CP$15:CP91)</f>
        <v>2</v>
      </c>
      <c r="CR91" s="29"/>
      <c r="CS91" s="29"/>
    </row>
    <row r="92" spans="1:97" x14ac:dyDescent="0.2">
      <c r="A92" s="95" t="str">
        <f t="shared" si="14"/>
        <v/>
      </c>
      <c r="B92" s="276"/>
      <c r="C92" s="277"/>
      <c r="D92" s="276"/>
      <c r="E92" s="277"/>
      <c r="F92" s="299"/>
      <c r="G92" s="300"/>
      <c r="H92" s="301"/>
      <c r="I92" s="109"/>
      <c r="J92" s="124"/>
      <c r="K92" s="109"/>
      <c r="L92" s="179"/>
      <c r="M92" s="109"/>
      <c r="N92" s="109"/>
      <c r="O92" s="256"/>
      <c r="P92" s="254"/>
      <c r="Q92" s="254"/>
      <c r="R92" s="254"/>
      <c r="S92" s="254"/>
      <c r="T92" s="254"/>
      <c r="U92" s="254"/>
      <c r="V92" s="254"/>
      <c r="W92" s="254"/>
      <c r="X92" s="254"/>
      <c r="Y92" s="254"/>
      <c r="Z92" s="254"/>
      <c r="AA92" s="254"/>
      <c r="AB92" s="254"/>
      <c r="AC92" s="254"/>
      <c r="AD92" s="254"/>
      <c r="AE92" s="254"/>
      <c r="AF92" s="254"/>
      <c r="AG92" s="254"/>
      <c r="AH92" s="254"/>
      <c r="AI92" s="254"/>
      <c r="AJ92" s="254"/>
      <c r="AK92" s="254"/>
      <c r="AL92" s="254"/>
      <c r="AM92" s="254"/>
      <c r="AN92" s="254"/>
      <c r="AO92" s="254"/>
      <c r="AP92" s="254"/>
      <c r="AQ92" s="254"/>
      <c r="AR92" s="254"/>
      <c r="AS92" s="254"/>
      <c r="AT92" s="254"/>
      <c r="AU92" s="254"/>
      <c r="AV92" s="254"/>
      <c r="AW92" s="254"/>
      <c r="AX92" s="254"/>
      <c r="AY92" s="254"/>
      <c r="AZ92" s="254"/>
      <c r="BA92" s="254"/>
      <c r="BB92" s="254"/>
      <c r="BC92" s="254"/>
      <c r="BD92" s="254"/>
      <c r="BE92" s="254"/>
      <c r="BF92" s="254"/>
      <c r="BG92" s="254"/>
      <c r="BH92" s="254"/>
      <c r="BI92" s="254"/>
      <c r="BJ92" s="254"/>
      <c r="BK92" s="254"/>
      <c r="BL92" s="254"/>
      <c r="BM92" s="254"/>
      <c r="BN92" s="254"/>
      <c r="BO92" s="254"/>
      <c r="BP92" s="254"/>
      <c r="BQ92" s="254"/>
      <c r="BR92" s="254"/>
      <c r="BS92" s="254"/>
      <c r="BT92" s="254"/>
      <c r="BU92" s="254"/>
      <c r="BV92" s="255"/>
      <c r="BW92" s="126"/>
      <c r="BX92" s="127"/>
      <c r="BY92" s="248" t="s">
        <v>22</v>
      </c>
      <c r="BZ92" s="127"/>
      <c r="CA92" s="158"/>
      <c r="CB92" s="148"/>
      <c r="CC92" s="149"/>
      <c r="CD92" s="149"/>
      <c r="CE92" s="149"/>
      <c r="CF92" s="149"/>
      <c r="CG92" s="149"/>
      <c r="CH92" s="149"/>
      <c r="CI92" s="149"/>
      <c r="CJ92" s="149"/>
      <c r="CK92" s="149"/>
      <c r="CL92" s="149"/>
      <c r="CM92" s="150"/>
      <c r="CN92" s="6" t="b">
        <f t="shared" si="13"/>
        <v>0</v>
      </c>
      <c r="CO92" s="29" t="str">
        <f t="shared" ca="1" si="12"/>
        <v/>
      </c>
      <c r="CP92" s="39">
        <f>IF(COUNTIF($B$15:B92,B92)=1,1,0)</f>
        <v>0</v>
      </c>
      <c r="CQ92" s="39">
        <f>SUM($CP$15:CP92)</f>
        <v>2</v>
      </c>
      <c r="CR92" s="29"/>
      <c r="CS92" s="29"/>
    </row>
    <row r="93" spans="1:97" x14ac:dyDescent="0.2">
      <c r="A93" s="95" t="str">
        <f t="shared" si="14"/>
        <v/>
      </c>
      <c r="B93" s="276"/>
      <c r="C93" s="277"/>
      <c r="D93" s="276"/>
      <c r="E93" s="277"/>
      <c r="F93" s="299"/>
      <c r="G93" s="300"/>
      <c r="H93" s="301"/>
      <c r="I93" s="109"/>
      <c r="J93" s="124"/>
      <c r="K93" s="109"/>
      <c r="L93" s="179"/>
      <c r="M93" s="109"/>
      <c r="N93" s="109"/>
      <c r="O93" s="256"/>
      <c r="P93" s="254"/>
      <c r="Q93" s="254"/>
      <c r="R93" s="254"/>
      <c r="S93" s="254"/>
      <c r="T93" s="254"/>
      <c r="U93" s="254"/>
      <c r="V93" s="254"/>
      <c r="W93" s="254"/>
      <c r="X93" s="254"/>
      <c r="Y93" s="254"/>
      <c r="Z93" s="254"/>
      <c r="AA93" s="254"/>
      <c r="AB93" s="254"/>
      <c r="AC93" s="254"/>
      <c r="AD93" s="254"/>
      <c r="AE93" s="254"/>
      <c r="AF93" s="254"/>
      <c r="AG93" s="254"/>
      <c r="AH93" s="254"/>
      <c r="AI93" s="254"/>
      <c r="AJ93" s="254"/>
      <c r="AK93" s="254"/>
      <c r="AL93" s="254"/>
      <c r="AM93" s="254"/>
      <c r="AN93" s="254"/>
      <c r="AO93" s="254"/>
      <c r="AP93" s="254"/>
      <c r="AQ93" s="254"/>
      <c r="AR93" s="254"/>
      <c r="AS93" s="254"/>
      <c r="AT93" s="254"/>
      <c r="AU93" s="254"/>
      <c r="AV93" s="254"/>
      <c r="AW93" s="254"/>
      <c r="AX93" s="254"/>
      <c r="AY93" s="254"/>
      <c r="AZ93" s="254"/>
      <c r="BA93" s="254"/>
      <c r="BB93" s="254"/>
      <c r="BC93" s="254"/>
      <c r="BD93" s="254"/>
      <c r="BE93" s="254"/>
      <c r="BF93" s="254"/>
      <c r="BG93" s="254"/>
      <c r="BH93" s="254"/>
      <c r="BI93" s="254"/>
      <c r="BJ93" s="254"/>
      <c r="BK93" s="254"/>
      <c r="BL93" s="254"/>
      <c r="BM93" s="254"/>
      <c r="BN93" s="254"/>
      <c r="BO93" s="254"/>
      <c r="BP93" s="254"/>
      <c r="BQ93" s="254"/>
      <c r="BR93" s="254"/>
      <c r="BS93" s="254"/>
      <c r="BT93" s="254"/>
      <c r="BU93" s="254"/>
      <c r="BV93" s="255"/>
      <c r="BW93" s="126"/>
      <c r="BX93" s="127"/>
      <c r="BY93" s="248" t="s">
        <v>22</v>
      </c>
      <c r="BZ93" s="127"/>
      <c r="CA93" s="158"/>
      <c r="CB93" s="148"/>
      <c r="CC93" s="149"/>
      <c r="CD93" s="149"/>
      <c r="CE93" s="149"/>
      <c r="CF93" s="149"/>
      <c r="CG93" s="149"/>
      <c r="CH93" s="149"/>
      <c r="CI93" s="149"/>
      <c r="CJ93" s="149"/>
      <c r="CK93" s="149"/>
      <c r="CL93" s="149"/>
      <c r="CM93" s="150"/>
      <c r="CN93" s="6" t="b">
        <f t="shared" si="13"/>
        <v>0</v>
      </c>
      <c r="CO93" s="29" t="str">
        <f t="shared" ca="1" si="12"/>
        <v/>
      </c>
      <c r="CP93" s="39">
        <f>IF(COUNTIF($B$15:B93,B93)=1,1,0)</f>
        <v>0</v>
      </c>
      <c r="CQ93" s="39">
        <f>SUM($CP$15:CP93)</f>
        <v>2</v>
      </c>
      <c r="CR93" s="29"/>
      <c r="CS93" s="29"/>
    </row>
    <row r="94" spans="1:97" x14ac:dyDescent="0.2">
      <c r="A94" s="95" t="str">
        <f t="shared" si="14"/>
        <v/>
      </c>
      <c r="B94" s="276"/>
      <c r="C94" s="277"/>
      <c r="D94" s="276"/>
      <c r="E94" s="277"/>
      <c r="F94" s="299"/>
      <c r="G94" s="300"/>
      <c r="H94" s="301"/>
      <c r="I94" s="109"/>
      <c r="J94" s="124"/>
      <c r="K94" s="109"/>
      <c r="L94" s="179"/>
      <c r="M94" s="109"/>
      <c r="N94" s="109"/>
      <c r="O94" s="256"/>
      <c r="P94" s="254"/>
      <c r="Q94" s="254"/>
      <c r="R94" s="254"/>
      <c r="S94" s="254"/>
      <c r="T94" s="254"/>
      <c r="U94" s="254"/>
      <c r="V94" s="254"/>
      <c r="W94" s="254"/>
      <c r="X94" s="254"/>
      <c r="Y94" s="254"/>
      <c r="Z94" s="254"/>
      <c r="AA94" s="254"/>
      <c r="AB94" s="254"/>
      <c r="AC94" s="254"/>
      <c r="AD94" s="254"/>
      <c r="AE94" s="254"/>
      <c r="AF94" s="254"/>
      <c r="AG94" s="254"/>
      <c r="AH94" s="254"/>
      <c r="AI94" s="254"/>
      <c r="AJ94" s="254"/>
      <c r="AK94" s="254"/>
      <c r="AL94" s="254"/>
      <c r="AM94" s="254"/>
      <c r="AN94" s="254"/>
      <c r="AO94" s="254"/>
      <c r="AP94" s="254"/>
      <c r="AQ94" s="254"/>
      <c r="AR94" s="254"/>
      <c r="AS94" s="254"/>
      <c r="AT94" s="254"/>
      <c r="AU94" s="254"/>
      <c r="AV94" s="254"/>
      <c r="AW94" s="254"/>
      <c r="AX94" s="254"/>
      <c r="AY94" s="254"/>
      <c r="AZ94" s="254"/>
      <c r="BA94" s="254"/>
      <c r="BB94" s="254"/>
      <c r="BC94" s="254"/>
      <c r="BD94" s="254"/>
      <c r="BE94" s="254"/>
      <c r="BF94" s="254"/>
      <c r="BG94" s="254"/>
      <c r="BH94" s="254"/>
      <c r="BI94" s="254"/>
      <c r="BJ94" s="254"/>
      <c r="BK94" s="254"/>
      <c r="BL94" s="254"/>
      <c r="BM94" s="254"/>
      <c r="BN94" s="254"/>
      <c r="BO94" s="254"/>
      <c r="BP94" s="254"/>
      <c r="BQ94" s="254"/>
      <c r="BR94" s="254"/>
      <c r="BS94" s="254"/>
      <c r="BT94" s="254"/>
      <c r="BU94" s="254"/>
      <c r="BV94" s="255"/>
      <c r="BW94" s="126"/>
      <c r="BX94" s="127"/>
      <c r="BY94" s="248" t="s">
        <v>22</v>
      </c>
      <c r="BZ94" s="127"/>
      <c r="CA94" s="158"/>
      <c r="CB94" s="148"/>
      <c r="CC94" s="149"/>
      <c r="CD94" s="149"/>
      <c r="CE94" s="149"/>
      <c r="CF94" s="149"/>
      <c r="CG94" s="149"/>
      <c r="CH94" s="149"/>
      <c r="CI94" s="149"/>
      <c r="CJ94" s="149"/>
      <c r="CK94" s="149"/>
      <c r="CL94" s="149"/>
      <c r="CM94" s="150"/>
      <c r="CN94" s="6" t="b">
        <f t="shared" si="13"/>
        <v>0</v>
      </c>
      <c r="CO94" s="29" t="str">
        <f t="shared" ca="1" si="12"/>
        <v/>
      </c>
      <c r="CP94" s="39">
        <f>IF(COUNTIF($B$15:B94,B94)=1,1,0)</f>
        <v>0</v>
      </c>
      <c r="CQ94" s="39">
        <f>SUM($CP$15:CP94)</f>
        <v>2</v>
      </c>
      <c r="CR94" s="29"/>
      <c r="CS94" s="29"/>
    </row>
    <row r="95" spans="1:97" x14ac:dyDescent="0.2">
      <c r="A95" s="95" t="str">
        <f t="shared" si="14"/>
        <v/>
      </c>
      <c r="B95" s="276"/>
      <c r="C95" s="277"/>
      <c r="D95" s="276"/>
      <c r="E95" s="277"/>
      <c r="F95" s="299"/>
      <c r="G95" s="300"/>
      <c r="H95" s="301"/>
      <c r="I95" s="109"/>
      <c r="J95" s="124"/>
      <c r="K95" s="109"/>
      <c r="L95" s="179"/>
      <c r="M95" s="109"/>
      <c r="N95" s="109"/>
      <c r="O95" s="256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4"/>
      <c r="AI95" s="254"/>
      <c r="AJ95" s="254"/>
      <c r="AK95" s="254"/>
      <c r="AL95" s="254"/>
      <c r="AM95" s="254"/>
      <c r="AN95" s="254"/>
      <c r="AO95" s="254"/>
      <c r="AP95" s="254"/>
      <c r="AQ95" s="254"/>
      <c r="AR95" s="254"/>
      <c r="AS95" s="254"/>
      <c r="AT95" s="254"/>
      <c r="AU95" s="254"/>
      <c r="AV95" s="254"/>
      <c r="AW95" s="254"/>
      <c r="AX95" s="254"/>
      <c r="AY95" s="254"/>
      <c r="AZ95" s="254"/>
      <c r="BA95" s="254"/>
      <c r="BB95" s="254"/>
      <c r="BC95" s="254"/>
      <c r="BD95" s="254"/>
      <c r="BE95" s="254"/>
      <c r="BF95" s="254"/>
      <c r="BG95" s="254"/>
      <c r="BH95" s="254"/>
      <c r="BI95" s="254"/>
      <c r="BJ95" s="254"/>
      <c r="BK95" s="254"/>
      <c r="BL95" s="254"/>
      <c r="BM95" s="254"/>
      <c r="BN95" s="254"/>
      <c r="BO95" s="254"/>
      <c r="BP95" s="254"/>
      <c r="BQ95" s="254"/>
      <c r="BR95" s="254"/>
      <c r="BS95" s="254"/>
      <c r="BT95" s="254"/>
      <c r="BU95" s="254"/>
      <c r="BV95" s="255"/>
      <c r="BW95" s="126"/>
      <c r="BX95" s="127"/>
      <c r="BY95" s="248" t="s">
        <v>22</v>
      </c>
      <c r="BZ95" s="127"/>
      <c r="CA95" s="158"/>
      <c r="CB95" s="148"/>
      <c r="CC95" s="149"/>
      <c r="CD95" s="149"/>
      <c r="CE95" s="149"/>
      <c r="CF95" s="149"/>
      <c r="CG95" s="149"/>
      <c r="CH95" s="149"/>
      <c r="CI95" s="149"/>
      <c r="CJ95" s="149"/>
      <c r="CK95" s="149"/>
      <c r="CL95" s="149"/>
      <c r="CM95" s="150"/>
      <c r="CN95" s="6" t="b">
        <f t="shared" si="13"/>
        <v>0</v>
      </c>
      <c r="CO95" s="29" t="str">
        <f t="shared" ca="1" si="12"/>
        <v/>
      </c>
      <c r="CP95" s="39">
        <f>IF(COUNTIF($B$15:B95,B95)=1,1,0)</f>
        <v>0</v>
      </c>
      <c r="CQ95" s="39">
        <f>SUM($CP$15:CP95)</f>
        <v>2</v>
      </c>
      <c r="CR95" s="29"/>
      <c r="CS95" s="29"/>
    </row>
    <row r="96" spans="1:97" x14ac:dyDescent="0.2">
      <c r="A96" s="95" t="str">
        <f t="shared" si="14"/>
        <v/>
      </c>
      <c r="B96" s="276"/>
      <c r="C96" s="277"/>
      <c r="D96" s="276"/>
      <c r="E96" s="277"/>
      <c r="F96" s="299"/>
      <c r="G96" s="300"/>
      <c r="H96" s="301"/>
      <c r="I96" s="109"/>
      <c r="J96" s="124"/>
      <c r="K96" s="109"/>
      <c r="L96" s="179"/>
      <c r="M96" s="109"/>
      <c r="N96" s="109"/>
      <c r="O96" s="256"/>
      <c r="P96" s="254"/>
      <c r="Q96" s="254"/>
      <c r="R96" s="254"/>
      <c r="S96" s="254"/>
      <c r="T96" s="254"/>
      <c r="U96" s="254"/>
      <c r="V96" s="254"/>
      <c r="W96" s="254"/>
      <c r="X96" s="254"/>
      <c r="Y96" s="254"/>
      <c r="Z96" s="254"/>
      <c r="AA96" s="254"/>
      <c r="AB96" s="254"/>
      <c r="AC96" s="254"/>
      <c r="AD96" s="254"/>
      <c r="AE96" s="254"/>
      <c r="AF96" s="254"/>
      <c r="AG96" s="254"/>
      <c r="AH96" s="254"/>
      <c r="AI96" s="254"/>
      <c r="AJ96" s="254"/>
      <c r="AK96" s="254"/>
      <c r="AL96" s="254"/>
      <c r="AM96" s="254"/>
      <c r="AN96" s="254"/>
      <c r="AO96" s="254"/>
      <c r="AP96" s="254"/>
      <c r="AQ96" s="254"/>
      <c r="AR96" s="254"/>
      <c r="AS96" s="254"/>
      <c r="AT96" s="254"/>
      <c r="AU96" s="254"/>
      <c r="AV96" s="254"/>
      <c r="AW96" s="254"/>
      <c r="AX96" s="254"/>
      <c r="AY96" s="254"/>
      <c r="AZ96" s="254"/>
      <c r="BA96" s="254"/>
      <c r="BB96" s="254"/>
      <c r="BC96" s="254"/>
      <c r="BD96" s="254"/>
      <c r="BE96" s="254"/>
      <c r="BF96" s="254"/>
      <c r="BG96" s="254"/>
      <c r="BH96" s="254"/>
      <c r="BI96" s="254"/>
      <c r="BJ96" s="254"/>
      <c r="BK96" s="254"/>
      <c r="BL96" s="254"/>
      <c r="BM96" s="254"/>
      <c r="BN96" s="254"/>
      <c r="BO96" s="254"/>
      <c r="BP96" s="254"/>
      <c r="BQ96" s="254"/>
      <c r="BR96" s="254"/>
      <c r="BS96" s="254"/>
      <c r="BT96" s="254"/>
      <c r="BU96" s="254"/>
      <c r="BV96" s="255"/>
      <c r="BW96" s="126"/>
      <c r="BX96" s="127"/>
      <c r="BY96" s="248" t="s">
        <v>22</v>
      </c>
      <c r="BZ96" s="127"/>
      <c r="CA96" s="158"/>
      <c r="CB96" s="148"/>
      <c r="CC96" s="149"/>
      <c r="CD96" s="149"/>
      <c r="CE96" s="149"/>
      <c r="CF96" s="149"/>
      <c r="CG96" s="149"/>
      <c r="CH96" s="149"/>
      <c r="CI96" s="149"/>
      <c r="CJ96" s="149"/>
      <c r="CK96" s="149"/>
      <c r="CL96" s="149"/>
      <c r="CM96" s="150"/>
      <c r="CN96" s="6" t="b">
        <f t="shared" si="13"/>
        <v>0</v>
      </c>
      <c r="CO96" s="29" t="str">
        <f t="shared" ca="1" si="12"/>
        <v/>
      </c>
      <c r="CP96" s="39">
        <f>IF(COUNTIF($B$15:B96,B96)=1,1,0)</f>
        <v>0</v>
      </c>
      <c r="CQ96" s="39">
        <f>SUM($CP$15:CP96)</f>
        <v>2</v>
      </c>
      <c r="CR96" s="29"/>
      <c r="CS96" s="29"/>
    </row>
    <row r="97" spans="1:97" x14ac:dyDescent="0.2">
      <c r="A97" s="95" t="str">
        <f t="shared" si="14"/>
        <v/>
      </c>
      <c r="B97" s="276"/>
      <c r="C97" s="277"/>
      <c r="D97" s="276"/>
      <c r="E97" s="277"/>
      <c r="F97" s="299"/>
      <c r="G97" s="300"/>
      <c r="H97" s="301"/>
      <c r="I97" s="109"/>
      <c r="J97" s="124"/>
      <c r="K97" s="109"/>
      <c r="L97" s="179"/>
      <c r="M97" s="109"/>
      <c r="N97" s="109"/>
      <c r="O97" s="256"/>
      <c r="P97" s="254"/>
      <c r="Q97" s="254"/>
      <c r="R97" s="254"/>
      <c r="S97" s="254"/>
      <c r="T97" s="254"/>
      <c r="U97" s="254"/>
      <c r="V97" s="254"/>
      <c r="W97" s="254"/>
      <c r="X97" s="254"/>
      <c r="Y97" s="254"/>
      <c r="Z97" s="254"/>
      <c r="AA97" s="254"/>
      <c r="AB97" s="254"/>
      <c r="AC97" s="254"/>
      <c r="AD97" s="254"/>
      <c r="AE97" s="254"/>
      <c r="AF97" s="254"/>
      <c r="AG97" s="254"/>
      <c r="AH97" s="254"/>
      <c r="AI97" s="254"/>
      <c r="AJ97" s="254"/>
      <c r="AK97" s="254"/>
      <c r="AL97" s="254"/>
      <c r="AM97" s="254"/>
      <c r="AN97" s="254"/>
      <c r="AO97" s="254"/>
      <c r="AP97" s="254"/>
      <c r="AQ97" s="254"/>
      <c r="AR97" s="254"/>
      <c r="AS97" s="254"/>
      <c r="AT97" s="254"/>
      <c r="AU97" s="254"/>
      <c r="AV97" s="254"/>
      <c r="AW97" s="254"/>
      <c r="AX97" s="254"/>
      <c r="AY97" s="254"/>
      <c r="AZ97" s="254"/>
      <c r="BA97" s="254"/>
      <c r="BB97" s="254"/>
      <c r="BC97" s="254"/>
      <c r="BD97" s="254"/>
      <c r="BE97" s="254"/>
      <c r="BF97" s="254"/>
      <c r="BG97" s="254"/>
      <c r="BH97" s="254"/>
      <c r="BI97" s="254"/>
      <c r="BJ97" s="254"/>
      <c r="BK97" s="254"/>
      <c r="BL97" s="254"/>
      <c r="BM97" s="254"/>
      <c r="BN97" s="254"/>
      <c r="BO97" s="254"/>
      <c r="BP97" s="254"/>
      <c r="BQ97" s="254"/>
      <c r="BR97" s="254"/>
      <c r="BS97" s="254"/>
      <c r="BT97" s="254"/>
      <c r="BU97" s="254"/>
      <c r="BV97" s="255"/>
      <c r="BW97" s="126"/>
      <c r="BX97" s="127"/>
      <c r="BY97" s="248" t="s">
        <v>22</v>
      </c>
      <c r="BZ97" s="127"/>
      <c r="CA97" s="158"/>
      <c r="CB97" s="148"/>
      <c r="CC97" s="149"/>
      <c r="CD97" s="149"/>
      <c r="CE97" s="149"/>
      <c r="CF97" s="149"/>
      <c r="CG97" s="149"/>
      <c r="CH97" s="149"/>
      <c r="CI97" s="149"/>
      <c r="CJ97" s="149"/>
      <c r="CK97" s="149"/>
      <c r="CL97" s="149"/>
      <c r="CM97" s="150"/>
      <c r="CN97" s="6" t="b">
        <f t="shared" si="13"/>
        <v>0</v>
      </c>
      <c r="CO97" s="29" t="str">
        <f t="shared" ca="1" si="12"/>
        <v/>
      </c>
      <c r="CP97" s="39">
        <f>IF(COUNTIF($B$15:B97,B97)=1,1,0)</f>
        <v>0</v>
      </c>
      <c r="CQ97" s="39">
        <f>SUM($CP$15:CP97)</f>
        <v>2</v>
      </c>
      <c r="CR97" s="29"/>
      <c r="CS97" s="29"/>
    </row>
    <row r="98" spans="1:97" x14ac:dyDescent="0.2">
      <c r="A98" s="95" t="str">
        <f t="shared" si="14"/>
        <v/>
      </c>
      <c r="B98" s="276"/>
      <c r="C98" s="277"/>
      <c r="D98" s="276"/>
      <c r="E98" s="277"/>
      <c r="F98" s="299"/>
      <c r="G98" s="300"/>
      <c r="H98" s="301"/>
      <c r="I98" s="109"/>
      <c r="J98" s="124"/>
      <c r="K98" s="109"/>
      <c r="L98" s="179"/>
      <c r="M98" s="109"/>
      <c r="N98" s="109"/>
      <c r="O98" s="256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  <c r="AA98" s="254"/>
      <c r="AB98" s="254"/>
      <c r="AC98" s="254"/>
      <c r="AD98" s="254"/>
      <c r="AE98" s="254"/>
      <c r="AF98" s="254"/>
      <c r="AG98" s="254"/>
      <c r="AH98" s="254"/>
      <c r="AI98" s="254"/>
      <c r="AJ98" s="254"/>
      <c r="AK98" s="254"/>
      <c r="AL98" s="254"/>
      <c r="AM98" s="254"/>
      <c r="AN98" s="254"/>
      <c r="AO98" s="254"/>
      <c r="AP98" s="254"/>
      <c r="AQ98" s="254"/>
      <c r="AR98" s="254"/>
      <c r="AS98" s="254"/>
      <c r="AT98" s="254"/>
      <c r="AU98" s="254"/>
      <c r="AV98" s="254"/>
      <c r="AW98" s="254"/>
      <c r="AX98" s="254"/>
      <c r="AY98" s="254"/>
      <c r="AZ98" s="254"/>
      <c r="BA98" s="254"/>
      <c r="BB98" s="254"/>
      <c r="BC98" s="254"/>
      <c r="BD98" s="254"/>
      <c r="BE98" s="254"/>
      <c r="BF98" s="254"/>
      <c r="BG98" s="254"/>
      <c r="BH98" s="254"/>
      <c r="BI98" s="254"/>
      <c r="BJ98" s="254"/>
      <c r="BK98" s="254"/>
      <c r="BL98" s="254"/>
      <c r="BM98" s="254"/>
      <c r="BN98" s="254"/>
      <c r="BO98" s="254"/>
      <c r="BP98" s="254"/>
      <c r="BQ98" s="254"/>
      <c r="BR98" s="254"/>
      <c r="BS98" s="254"/>
      <c r="BT98" s="254"/>
      <c r="BU98" s="254"/>
      <c r="BV98" s="255"/>
      <c r="BW98" s="126"/>
      <c r="BX98" s="127"/>
      <c r="BY98" s="248" t="s">
        <v>22</v>
      </c>
      <c r="BZ98" s="127"/>
      <c r="CA98" s="158"/>
      <c r="CB98" s="148"/>
      <c r="CC98" s="149"/>
      <c r="CD98" s="149"/>
      <c r="CE98" s="149"/>
      <c r="CF98" s="149"/>
      <c r="CG98" s="149"/>
      <c r="CH98" s="149"/>
      <c r="CI98" s="149"/>
      <c r="CJ98" s="149"/>
      <c r="CK98" s="149"/>
      <c r="CL98" s="149"/>
      <c r="CM98" s="150"/>
      <c r="CN98" s="6" t="b">
        <f t="shared" si="13"/>
        <v>0</v>
      </c>
      <c r="CO98" s="29" t="str">
        <f t="shared" ca="1" si="12"/>
        <v/>
      </c>
      <c r="CP98" s="39">
        <f>IF(COUNTIF($B$15:B98,B98)=1,1,0)</f>
        <v>0</v>
      </c>
      <c r="CQ98" s="39">
        <f>SUM($CP$15:CP98)</f>
        <v>2</v>
      </c>
      <c r="CR98" s="29"/>
      <c r="CS98" s="29"/>
    </row>
    <row r="99" spans="1:97" x14ac:dyDescent="0.2">
      <c r="A99" s="95" t="str">
        <f t="shared" si="14"/>
        <v/>
      </c>
      <c r="B99" s="276"/>
      <c r="C99" s="277"/>
      <c r="D99" s="276"/>
      <c r="E99" s="277"/>
      <c r="F99" s="299"/>
      <c r="G99" s="300"/>
      <c r="H99" s="301"/>
      <c r="I99" s="109"/>
      <c r="J99" s="124"/>
      <c r="K99" s="109"/>
      <c r="L99" s="179"/>
      <c r="M99" s="109"/>
      <c r="N99" s="109"/>
      <c r="O99" s="256"/>
      <c r="P99" s="254"/>
      <c r="Q99" s="254"/>
      <c r="R99" s="254"/>
      <c r="S99" s="254"/>
      <c r="T99" s="254"/>
      <c r="U99" s="254"/>
      <c r="V99" s="254"/>
      <c r="W99" s="254"/>
      <c r="X99" s="254"/>
      <c r="Y99" s="254"/>
      <c r="Z99" s="254"/>
      <c r="AA99" s="254"/>
      <c r="AB99" s="254"/>
      <c r="AC99" s="254"/>
      <c r="AD99" s="254"/>
      <c r="AE99" s="254"/>
      <c r="AF99" s="254"/>
      <c r="AG99" s="254"/>
      <c r="AH99" s="254"/>
      <c r="AI99" s="254"/>
      <c r="AJ99" s="254"/>
      <c r="AK99" s="254"/>
      <c r="AL99" s="254"/>
      <c r="AM99" s="254"/>
      <c r="AN99" s="254"/>
      <c r="AO99" s="254"/>
      <c r="AP99" s="254"/>
      <c r="AQ99" s="254"/>
      <c r="AR99" s="254"/>
      <c r="AS99" s="254"/>
      <c r="AT99" s="254"/>
      <c r="AU99" s="254"/>
      <c r="AV99" s="254"/>
      <c r="AW99" s="254"/>
      <c r="AX99" s="254"/>
      <c r="AY99" s="254"/>
      <c r="AZ99" s="254"/>
      <c r="BA99" s="254"/>
      <c r="BB99" s="254"/>
      <c r="BC99" s="254"/>
      <c r="BD99" s="254"/>
      <c r="BE99" s="254"/>
      <c r="BF99" s="254"/>
      <c r="BG99" s="254"/>
      <c r="BH99" s="254"/>
      <c r="BI99" s="254"/>
      <c r="BJ99" s="254"/>
      <c r="BK99" s="254"/>
      <c r="BL99" s="254"/>
      <c r="BM99" s="254"/>
      <c r="BN99" s="254"/>
      <c r="BO99" s="254"/>
      <c r="BP99" s="254"/>
      <c r="BQ99" s="254"/>
      <c r="BR99" s="254"/>
      <c r="BS99" s="254"/>
      <c r="BT99" s="254"/>
      <c r="BU99" s="254"/>
      <c r="BV99" s="255"/>
      <c r="BW99" s="126"/>
      <c r="BX99" s="127"/>
      <c r="BY99" s="248" t="s">
        <v>22</v>
      </c>
      <c r="BZ99" s="127"/>
      <c r="CA99" s="158"/>
      <c r="CB99" s="148"/>
      <c r="CC99" s="149"/>
      <c r="CD99" s="149"/>
      <c r="CE99" s="149"/>
      <c r="CF99" s="149"/>
      <c r="CG99" s="149"/>
      <c r="CH99" s="149"/>
      <c r="CI99" s="149"/>
      <c r="CJ99" s="149"/>
      <c r="CK99" s="149"/>
      <c r="CL99" s="149"/>
      <c r="CM99" s="150"/>
      <c r="CN99" s="6" t="b">
        <f t="shared" si="13"/>
        <v>0</v>
      </c>
      <c r="CO99" s="29" t="str">
        <f t="shared" ca="1" si="12"/>
        <v/>
      </c>
      <c r="CP99" s="39">
        <f>IF(COUNTIF($B$15:B99,B99)=1,1,0)</f>
        <v>0</v>
      </c>
      <c r="CQ99" s="39">
        <f>SUM($CP$15:CP99)</f>
        <v>2</v>
      </c>
      <c r="CR99" s="29"/>
      <c r="CS99" s="29"/>
    </row>
    <row r="100" spans="1:97" x14ac:dyDescent="0.2">
      <c r="A100" s="95" t="str">
        <f t="shared" si="14"/>
        <v/>
      </c>
      <c r="B100" s="276"/>
      <c r="C100" s="277"/>
      <c r="D100" s="276"/>
      <c r="E100" s="277"/>
      <c r="F100" s="299"/>
      <c r="G100" s="300"/>
      <c r="H100" s="301"/>
      <c r="I100" s="109"/>
      <c r="J100" s="124"/>
      <c r="K100" s="109"/>
      <c r="L100" s="179"/>
      <c r="M100" s="109"/>
      <c r="N100" s="109"/>
      <c r="O100" s="256"/>
      <c r="P100" s="254"/>
      <c r="Q100" s="254"/>
      <c r="R100" s="254"/>
      <c r="S100" s="254"/>
      <c r="T100" s="254"/>
      <c r="U100" s="254"/>
      <c r="V100" s="254"/>
      <c r="W100" s="254"/>
      <c r="X100" s="254"/>
      <c r="Y100" s="254"/>
      <c r="Z100" s="254"/>
      <c r="AA100" s="254"/>
      <c r="AB100" s="254"/>
      <c r="AC100" s="254"/>
      <c r="AD100" s="254"/>
      <c r="AE100" s="254"/>
      <c r="AF100" s="254"/>
      <c r="AG100" s="254"/>
      <c r="AH100" s="254"/>
      <c r="AI100" s="254"/>
      <c r="AJ100" s="254"/>
      <c r="AK100" s="254"/>
      <c r="AL100" s="254"/>
      <c r="AM100" s="254"/>
      <c r="AN100" s="254"/>
      <c r="AO100" s="254"/>
      <c r="AP100" s="254"/>
      <c r="AQ100" s="254"/>
      <c r="AR100" s="254"/>
      <c r="AS100" s="254"/>
      <c r="AT100" s="254"/>
      <c r="AU100" s="254"/>
      <c r="AV100" s="254"/>
      <c r="AW100" s="254"/>
      <c r="AX100" s="254"/>
      <c r="AY100" s="254"/>
      <c r="AZ100" s="254"/>
      <c r="BA100" s="254"/>
      <c r="BB100" s="254"/>
      <c r="BC100" s="254"/>
      <c r="BD100" s="254"/>
      <c r="BE100" s="254"/>
      <c r="BF100" s="254"/>
      <c r="BG100" s="254"/>
      <c r="BH100" s="254"/>
      <c r="BI100" s="254"/>
      <c r="BJ100" s="254"/>
      <c r="BK100" s="254"/>
      <c r="BL100" s="254"/>
      <c r="BM100" s="254"/>
      <c r="BN100" s="254"/>
      <c r="BO100" s="254"/>
      <c r="BP100" s="254"/>
      <c r="BQ100" s="254"/>
      <c r="BR100" s="254"/>
      <c r="BS100" s="254"/>
      <c r="BT100" s="254"/>
      <c r="BU100" s="254"/>
      <c r="BV100" s="255"/>
      <c r="BW100" s="126"/>
      <c r="BX100" s="127"/>
      <c r="BY100" s="248" t="s">
        <v>22</v>
      </c>
      <c r="BZ100" s="127"/>
      <c r="CA100" s="158"/>
      <c r="CB100" s="148"/>
      <c r="CC100" s="149"/>
      <c r="CD100" s="149"/>
      <c r="CE100" s="149"/>
      <c r="CF100" s="149"/>
      <c r="CG100" s="149"/>
      <c r="CH100" s="149"/>
      <c r="CI100" s="149"/>
      <c r="CJ100" s="149"/>
      <c r="CK100" s="149"/>
      <c r="CL100" s="149"/>
      <c r="CM100" s="150"/>
      <c r="CN100" s="6" t="b">
        <f t="shared" si="13"/>
        <v>0</v>
      </c>
      <c r="CO100" s="29" t="str">
        <f t="shared" ca="1" si="12"/>
        <v/>
      </c>
      <c r="CP100" s="39">
        <f>IF(COUNTIF($B$15:B100,B100)=1,1,0)</f>
        <v>0</v>
      </c>
      <c r="CQ100" s="39">
        <f>SUM($CP$15:CP100)</f>
        <v>2</v>
      </c>
      <c r="CR100" s="29"/>
      <c r="CS100" s="29"/>
    </row>
    <row r="101" spans="1:97" x14ac:dyDescent="0.2">
      <c r="A101" s="95" t="str">
        <f t="shared" si="14"/>
        <v/>
      </c>
      <c r="B101" s="276"/>
      <c r="C101" s="277"/>
      <c r="D101" s="276"/>
      <c r="E101" s="277"/>
      <c r="F101" s="299"/>
      <c r="G101" s="300"/>
      <c r="H101" s="301"/>
      <c r="I101" s="109"/>
      <c r="J101" s="124"/>
      <c r="K101" s="109"/>
      <c r="L101" s="179"/>
      <c r="M101" s="109"/>
      <c r="N101" s="109"/>
      <c r="O101" s="256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  <c r="Z101" s="254"/>
      <c r="AA101" s="254"/>
      <c r="AB101" s="254"/>
      <c r="AC101" s="254"/>
      <c r="AD101" s="254"/>
      <c r="AE101" s="254"/>
      <c r="AF101" s="254"/>
      <c r="AG101" s="254"/>
      <c r="AH101" s="254"/>
      <c r="AI101" s="254"/>
      <c r="AJ101" s="254"/>
      <c r="AK101" s="254"/>
      <c r="AL101" s="254"/>
      <c r="AM101" s="254"/>
      <c r="AN101" s="254"/>
      <c r="AO101" s="254"/>
      <c r="AP101" s="254"/>
      <c r="AQ101" s="254"/>
      <c r="AR101" s="254"/>
      <c r="AS101" s="254"/>
      <c r="AT101" s="254"/>
      <c r="AU101" s="254"/>
      <c r="AV101" s="254"/>
      <c r="AW101" s="254"/>
      <c r="AX101" s="254"/>
      <c r="AY101" s="254"/>
      <c r="AZ101" s="254"/>
      <c r="BA101" s="254"/>
      <c r="BB101" s="254"/>
      <c r="BC101" s="254"/>
      <c r="BD101" s="254"/>
      <c r="BE101" s="254"/>
      <c r="BF101" s="254"/>
      <c r="BG101" s="254"/>
      <c r="BH101" s="254"/>
      <c r="BI101" s="254"/>
      <c r="BJ101" s="254"/>
      <c r="BK101" s="254"/>
      <c r="BL101" s="254"/>
      <c r="BM101" s="254"/>
      <c r="BN101" s="254"/>
      <c r="BO101" s="254"/>
      <c r="BP101" s="254"/>
      <c r="BQ101" s="254"/>
      <c r="BR101" s="254"/>
      <c r="BS101" s="254"/>
      <c r="BT101" s="254"/>
      <c r="BU101" s="254"/>
      <c r="BV101" s="255"/>
      <c r="BW101" s="126"/>
      <c r="BX101" s="127"/>
      <c r="BY101" s="248" t="s">
        <v>22</v>
      </c>
      <c r="BZ101" s="127"/>
      <c r="CA101" s="158"/>
      <c r="CB101" s="148"/>
      <c r="CC101" s="149"/>
      <c r="CD101" s="149"/>
      <c r="CE101" s="149"/>
      <c r="CF101" s="149"/>
      <c r="CG101" s="149"/>
      <c r="CH101" s="149"/>
      <c r="CI101" s="149"/>
      <c r="CJ101" s="149"/>
      <c r="CK101" s="149"/>
      <c r="CL101" s="149"/>
      <c r="CM101" s="150"/>
      <c r="CN101" s="6" t="b">
        <f t="shared" si="13"/>
        <v>0</v>
      </c>
      <c r="CO101" s="29" t="str">
        <f t="shared" ca="1" si="12"/>
        <v/>
      </c>
      <c r="CP101" s="39">
        <f>IF(COUNTIF($B$15:B101,B101)=1,1,0)</f>
        <v>0</v>
      </c>
      <c r="CQ101" s="39">
        <f>SUM($CP$15:CP101)</f>
        <v>2</v>
      </c>
      <c r="CR101" s="29"/>
      <c r="CS101" s="29"/>
    </row>
    <row r="102" spans="1:97" x14ac:dyDescent="0.2">
      <c r="A102" s="95" t="str">
        <f t="shared" si="14"/>
        <v/>
      </c>
      <c r="B102" s="276"/>
      <c r="C102" s="277"/>
      <c r="D102" s="276"/>
      <c r="E102" s="277"/>
      <c r="F102" s="299"/>
      <c r="G102" s="300"/>
      <c r="H102" s="301"/>
      <c r="I102" s="109"/>
      <c r="J102" s="124"/>
      <c r="K102" s="109"/>
      <c r="L102" s="179"/>
      <c r="M102" s="109"/>
      <c r="N102" s="109"/>
      <c r="O102" s="256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  <c r="Z102" s="254"/>
      <c r="AA102" s="254"/>
      <c r="AB102" s="254"/>
      <c r="AC102" s="254"/>
      <c r="AD102" s="254"/>
      <c r="AE102" s="254"/>
      <c r="AF102" s="254"/>
      <c r="AG102" s="254"/>
      <c r="AH102" s="254"/>
      <c r="AI102" s="254"/>
      <c r="AJ102" s="254"/>
      <c r="AK102" s="254"/>
      <c r="AL102" s="254"/>
      <c r="AM102" s="254"/>
      <c r="AN102" s="254"/>
      <c r="AO102" s="254"/>
      <c r="AP102" s="254"/>
      <c r="AQ102" s="254"/>
      <c r="AR102" s="254"/>
      <c r="AS102" s="254"/>
      <c r="AT102" s="254"/>
      <c r="AU102" s="254"/>
      <c r="AV102" s="254"/>
      <c r="AW102" s="254"/>
      <c r="AX102" s="254"/>
      <c r="AY102" s="254"/>
      <c r="AZ102" s="254"/>
      <c r="BA102" s="254"/>
      <c r="BB102" s="254"/>
      <c r="BC102" s="254"/>
      <c r="BD102" s="254"/>
      <c r="BE102" s="254"/>
      <c r="BF102" s="254"/>
      <c r="BG102" s="254"/>
      <c r="BH102" s="254"/>
      <c r="BI102" s="254"/>
      <c r="BJ102" s="254"/>
      <c r="BK102" s="254"/>
      <c r="BL102" s="254"/>
      <c r="BM102" s="254"/>
      <c r="BN102" s="254"/>
      <c r="BO102" s="254"/>
      <c r="BP102" s="254"/>
      <c r="BQ102" s="254"/>
      <c r="BR102" s="254"/>
      <c r="BS102" s="254"/>
      <c r="BT102" s="254"/>
      <c r="BU102" s="254"/>
      <c r="BV102" s="255"/>
      <c r="BW102" s="126"/>
      <c r="BX102" s="127"/>
      <c r="BY102" s="248" t="s">
        <v>22</v>
      </c>
      <c r="BZ102" s="127"/>
      <c r="CA102" s="158"/>
      <c r="CB102" s="148"/>
      <c r="CC102" s="149"/>
      <c r="CD102" s="149"/>
      <c r="CE102" s="149"/>
      <c r="CF102" s="149"/>
      <c r="CG102" s="149"/>
      <c r="CH102" s="149"/>
      <c r="CI102" s="149"/>
      <c r="CJ102" s="149"/>
      <c r="CK102" s="149"/>
      <c r="CL102" s="149"/>
      <c r="CM102" s="150"/>
      <c r="CN102" s="6" t="b">
        <f t="shared" si="13"/>
        <v>0</v>
      </c>
      <c r="CO102" s="29" t="str">
        <f t="shared" ca="1" si="12"/>
        <v/>
      </c>
      <c r="CP102" s="39">
        <f>IF(COUNTIF($B$15:B102,B102)=1,1,0)</f>
        <v>0</v>
      </c>
      <c r="CQ102" s="39">
        <f>SUM($CP$15:CP102)</f>
        <v>2</v>
      </c>
      <c r="CR102" s="29"/>
      <c r="CS102" s="29"/>
    </row>
    <row r="103" spans="1:97" x14ac:dyDescent="0.2">
      <c r="A103" s="95" t="str">
        <f t="shared" si="14"/>
        <v/>
      </c>
      <c r="B103" s="276"/>
      <c r="C103" s="277"/>
      <c r="D103" s="276"/>
      <c r="E103" s="277"/>
      <c r="F103" s="299"/>
      <c r="G103" s="300"/>
      <c r="H103" s="301"/>
      <c r="I103" s="109"/>
      <c r="J103" s="124"/>
      <c r="K103" s="109"/>
      <c r="L103" s="179"/>
      <c r="M103" s="109"/>
      <c r="N103" s="109"/>
      <c r="O103" s="256"/>
      <c r="P103" s="254"/>
      <c r="Q103" s="254"/>
      <c r="R103" s="254"/>
      <c r="S103" s="254"/>
      <c r="T103" s="254"/>
      <c r="U103" s="254"/>
      <c r="V103" s="254"/>
      <c r="W103" s="254"/>
      <c r="X103" s="254"/>
      <c r="Y103" s="254"/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  <c r="AL103" s="254"/>
      <c r="AM103" s="254"/>
      <c r="AN103" s="254"/>
      <c r="AO103" s="254"/>
      <c r="AP103" s="254"/>
      <c r="AQ103" s="254"/>
      <c r="AR103" s="254"/>
      <c r="AS103" s="254"/>
      <c r="AT103" s="254"/>
      <c r="AU103" s="254"/>
      <c r="AV103" s="254"/>
      <c r="AW103" s="254"/>
      <c r="AX103" s="254"/>
      <c r="AY103" s="254"/>
      <c r="AZ103" s="254"/>
      <c r="BA103" s="254"/>
      <c r="BB103" s="254"/>
      <c r="BC103" s="254"/>
      <c r="BD103" s="254"/>
      <c r="BE103" s="254"/>
      <c r="BF103" s="254"/>
      <c r="BG103" s="254"/>
      <c r="BH103" s="254"/>
      <c r="BI103" s="254"/>
      <c r="BJ103" s="254"/>
      <c r="BK103" s="254"/>
      <c r="BL103" s="254"/>
      <c r="BM103" s="254"/>
      <c r="BN103" s="254"/>
      <c r="BO103" s="254"/>
      <c r="BP103" s="254"/>
      <c r="BQ103" s="254"/>
      <c r="BR103" s="254"/>
      <c r="BS103" s="254"/>
      <c r="BT103" s="254"/>
      <c r="BU103" s="254"/>
      <c r="BV103" s="255"/>
      <c r="BW103" s="126"/>
      <c r="BX103" s="127"/>
      <c r="BY103" s="248" t="s">
        <v>22</v>
      </c>
      <c r="BZ103" s="127"/>
      <c r="CA103" s="158"/>
      <c r="CB103" s="148"/>
      <c r="CC103" s="149"/>
      <c r="CD103" s="149"/>
      <c r="CE103" s="149"/>
      <c r="CF103" s="149"/>
      <c r="CG103" s="149"/>
      <c r="CH103" s="149"/>
      <c r="CI103" s="149"/>
      <c r="CJ103" s="149"/>
      <c r="CK103" s="149"/>
      <c r="CL103" s="149"/>
      <c r="CM103" s="150"/>
      <c r="CN103" s="6" t="b">
        <f t="shared" si="13"/>
        <v>0</v>
      </c>
      <c r="CO103" s="29" t="str">
        <f t="shared" ca="1" si="12"/>
        <v/>
      </c>
      <c r="CP103" s="39">
        <f>IF(COUNTIF($B$15:B103,B103)=1,1,0)</f>
        <v>0</v>
      </c>
      <c r="CQ103" s="39">
        <f>SUM($CP$15:CP103)</f>
        <v>2</v>
      </c>
      <c r="CR103" s="29"/>
      <c r="CS103" s="29"/>
    </row>
    <row r="104" spans="1:97" x14ac:dyDescent="0.2">
      <c r="A104" s="95" t="str">
        <f t="shared" si="14"/>
        <v/>
      </c>
      <c r="B104" s="276"/>
      <c r="C104" s="277"/>
      <c r="D104" s="276"/>
      <c r="E104" s="277"/>
      <c r="F104" s="299"/>
      <c r="G104" s="300"/>
      <c r="H104" s="301"/>
      <c r="I104" s="109"/>
      <c r="J104" s="124"/>
      <c r="K104" s="109"/>
      <c r="L104" s="179"/>
      <c r="M104" s="109"/>
      <c r="N104" s="109"/>
      <c r="O104" s="256"/>
      <c r="P104" s="254"/>
      <c r="Q104" s="254"/>
      <c r="R104" s="254"/>
      <c r="S104" s="254"/>
      <c r="T104" s="254"/>
      <c r="U104" s="254"/>
      <c r="V104" s="254"/>
      <c r="W104" s="254"/>
      <c r="X104" s="254"/>
      <c r="Y104" s="254"/>
      <c r="Z104" s="254"/>
      <c r="AA104" s="254"/>
      <c r="AB104" s="254"/>
      <c r="AC104" s="254"/>
      <c r="AD104" s="254"/>
      <c r="AE104" s="254"/>
      <c r="AF104" s="254"/>
      <c r="AG104" s="254"/>
      <c r="AH104" s="254"/>
      <c r="AI104" s="254"/>
      <c r="AJ104" s="254"/>
      <c r="AK104" s="254"/>
      <c r="AL104" s="254"/>
      <c r="AM104" s="254"/>
      <c r="AN104" s="254"/>
      <c r="AO104" s="254"/>
      <c r="AP104" s="254"/>
      <c r="AQ104" s="254"/>
      <c r="AR104" s="254"/>
      <c r="AS104" s="254"/>
      <c r="AT104" s="254"/>
      <c r="AU104" s="254"/>
      <c r="AV104" s="254"/>
      <c r="AW104" s="254"/>
      <c r="AX104" s="254"/>
      <c r="AY104" s="254"/>
      <c r="AZ104" s="254"/>
      <c r="BA104" s="254"/>
      <c r="BB104" s="254"/>
      <c r="BC104" s="254"/>
      <c r="BD104" s="254"/>
      <c r="BE104" s="254"/>
      <c r="BF104" s="254"/>
      <c r="BG104" s="254"/>
      <c r="BH104" s="254"/>
      <c r="BI104" s="254"/>
      <c r="BJ104" s="254"/>
      <c r="BK104" s="254"/>
      <c r="BL104" s="254"/>
      <c r="BM104" s="254"/>
      <c r="BN104" s="254"/>
      <c r="BO104" s="254"/>
      <c r="BP104" s="254"/>
      <c r="BQ104" s="254"/>
      <c r="BR104" s="254"/>
      <c r="BS104" s="254"/>
      <c r="BT104" s="254"/>
      <c r="BU104" s="254"/>
      <c r="BV104" s="255"/>
      <c r="BW104" s="126"/>
      <c r="BX104" s="127"/>
      <c r="BY104" s="248" t="s">
        <v>22</v>
      </c>
      <c r="BZ104" s="127"/>
      <c r="CA104" s="158"/>
      <c r="CB104" s="148"/>
      <c r="CC104" s="149"/>
      <c r="CD104" s="149"/>
      <c r="CE104" s="149"/>
      <c r="CF104" s="149"/>
      <c r="CG104" s="149"/>
      <c r="CH104" s="149"/>
      <c r="CI104" s="149"/>
      <c r="CJ104" s="149"/>
      <c r="CK104" s="149"/>
      <c r="CL104" s="149"/>
      <c r="CM104" s="150"/>
      <c r="CN104" s="6" t="b">
        <f t="shared" si="13"/>
        <v>0</v>
      </c>
      <c r="CO104" s="29" t="str">
        <f t="shared" ca="1" si="12"/>
        <v/>
      </c>
      <c r="CP104" s="39">
        <f>IF(COUNTIF($B$15:B104,B104)=1,1,0)</f>
        <v>0</v>
      </c>
      <c r="CQ104" s="39">
        <f>SUM($CP$15:CP104)</f>
        <v>2</v>
      </c>
      <c r="CR104" s="29"/>
      <c r="CS104" s="29"/>
    </row>
    <row r="105" spans="1:97" x14ac:dyDescent="0.2">
      <c r="A105" s="95" t="str">
        <f t="shared" si="14"/>
        <v/>
      </c>
      <c r="B105" s="276"/>
      <c r="C105" s="277"/>
      <c r="D105" s="276"/>
      <c r="E105" s="277"/>
      <c r="F105" s="299"/>
      <c r="G105" s="300"/>
      <c r="H105" s="301"/>
      <c r="I105" s="109"/>
      <c r="J105" s="124"/>
      <c r="K105" s="109"/>
      <c r="L105" s="179"/>
      <c r="M105" s="109"/>
      <c r="N105" s="109"/>
      <c r="O105" s="256"/>
      <c r="P105" s="254"/>
      <c r="Q105" s="254"/>
      <c r="R105" s="254"/>
      <c r="S105" s="254"/>
      <c r="T105" s="254"/>
      <c r="U105" s="254"/>
      <c r="V105" s="254"/>
      <c r="W105" s="254"/>
      <c r="X105" s="254"/>
      <c r="Y105" s="254"/>
      <c r="Z105" s="254"/>
      <c r="AA105" s="254"/>
      <c r="AB105" s="254"/>
      <c r="AC105" s="254"/>
      <c r="AD105" s="254"/>
      <c r="AE105" s="254"/>
      <c r="AF105" s="254"/>
      <c r="AG105" s="254"/>
      <c r="AH105" s="254"/>
      <c r="AI105" s="254"/>
      <c r="AJ105" s="254"/>
      <c r="AK105" s="254"/>
      <c r="AL105" s="254"/>
      <c r="AM105" s="254"/>
      <c r="AN105" s="254"/>
      <c r="AO105" s="254"/>
      <c r="AP105" s="254"/>
      <c r="AQ105" s="254"/>
      <c r="AR105" s="254"/>
      <c r="AS105" s="254"/>
      <c r="AT105" s="254"/>
      <c r="AU105" s="254"/>
      <c r="AV105" s="254"/>
      <c r="AW105" s="254"/>
      <c r="AX105" s="254"/>
      <c r="AY105" s="254"/>
      <c r="AZ105" s="254"/>
      <c r="BA105" s="254"/>
      <c r="BB105" s="254"/>
      <c r="BC105" s="254"/>
      <c r="BD105" s="254"/>
      <c r="BE105" s="254"/>
      <c r="BF105" s="254"/>
      <c r="BG105" s="254"/>
      <c r="BH105" s="254"/>
      <c r="BI105" s="254"/>
      <c r="BJ105" s="254"/>
      <c r="BK105" s="254"/>
      <c r="BL105" s="254"/>
      <c r="BM105" s="254"/>
      <c r="BN105" s="254"/>
      <c r="BO105" s="254"/>
      <c r="BP105" s="254"/>
      <c r="BQ105" s="254"/>
      <c r="BR105" s="254"/>
      <c r="BS105" s="254"/>
      <c r="BT105" s="254"/>
      <c r="BU105" s="254"/>
      <c r="BV105" s="255"/>
      <c r="BW105" s="126"/>
      <c r="BX105" s="127"/>
      <c r="BY105" s="248" t="s">
        <v>22</v>
      </c>
      <c r="BZ105" s="127"/>
      <c r="CA105" s="158"/>
      <c r="CB105" s="148"/>
      <c r="CC105" s="149"/>
      <c r="CD105" s="149"/>
      <c r="CE105" s="149"/>
      <c r="CF105" s="149"/>
      <c r="CG105" s="149"/>
      <c r="CH105" s="149"/>
      <c r="CI105" s="149"/>
      <c r="CJ105" s="149"/>
      <c r="CK105" s="149"/>
      <c r="CL105" s="149"/>
      <c r="CM105" s="150"/>
      <c r="CN105" s="6" t="b">
        <f t="shared" si="13"/>
        <v>0</v>
      </c>
      <c r="CO105" s="29" t="str">
        <f t="shared" ca="1" si="12"/>
        <v/>
      </c>
      <c r="CP105" s="39">
        <f>IF(COUNTIF($B$15:B105,B105)=1,1,0)</f>
        <v>0</v>
      </c>
      <c r="CQ105" s="39">
        <f>SUM($CP$15:CP105)</f>
        <v>2</v>
      </c>
      <c r="CR105" s="29"/>
      <c r="CS105" s="29"/>
    </row>
    <row r="106" spans="1:97" x14ac:dyDescent="0.2">
      <c r="A106" s="95" t="str">
        <f t="shared" si="14"/>
        <v/>
      </c>
      <c r="B106" s="276"/>
      <c r="C106" s="277"/>
      <c r="D106" s="276"/>
      <c r="E106" s="277"/>
      <c r="F106" s="299"/>
      <c r="G106" s="300"/>
      <c r="H106" s="301"/>
      <c r="I106" s="109"/>
      <c r="J106" s="124"/>
      <c r="K106" s="109"/>
      <c r="L106" s="179"/>
      <c r="M106" s="109"/>
      <c r="N106" s="109"/>
      <c r="O106" s="256"/>
      <c r="P106" s="254"/>
      <c r="Q106" s="254"/>
      <c r="R106" s="254"/>
      <c r="S106" s="254"/>
      <c r="T106" s="254"/>
      <c r="U106" s="254"/>
      <c r="V106" s="254"/>
      <c r="W106" s="254"/>
      <c r="X106" s="254"/>
      <c r="Y106" s="254"/>
      <c r="Z106" s="254"/>
      <c r="AA106" s="254"/>
      <c r="AB106" s="254"/>
      <c r="AC106" s="254"/>
      <c r="AD106" s="254"/>
      <c r="AE106" s="254"/>
      <c r="AF106" s="254"/>
      <c r="AG106" s="254"/>
      <c r="AH106" s="254"/>
      <c r="AI106" s="254"/>
      <c r="AJ106" s="254"/>
      <c r="AK106" s="254"/>
      <c r="AL106" s="254"/>
      <c r="AM106" s="254"/>
      <c r="AN106" s="254"/>
      <c r="AO106" s="254"/>
      <c r="AP106" s="254"/>
      <c r="AQ106" s="254"/>
      <c r="AR106" s="254"/>
      <c r="AS106" s="254"/>
      <c r="AT106" s="254"/>
      <c r="AU106" s="254"/>
      <c r="AV106" s="254"/>
      <c r="AW106" s="254"/>
      <c r="AX106" s="254"/>
      <c r="AY106" s="254"/>
      <c r="AZ106" s="254"/>
      <c r="BA106" s="254"/>
      <c r="BB106" s="254"/>
      <c r="BC106" s="254"/>
      <c r="BD106" s="254"/>
      <c r="BE106" s="254"/>
      <c r="BF106" s="254"/>
      <c r="BG106" s="254"/>
      <c r="BH106" s="254"/>
      <c r="BI106" s="254"/>
      <c r="BJ106" s="254"/>
      <c r="BK106" s="254"/>
      <c r="BL106" s="254"/>
      <c r="BM106" s="254"/>
      <c r="BN106" s="254"/>
      <c r="BO106" s="254"/>
      <c r="BP106" s="254"/>
      <c r="BQ106" s="254"/>
      <c r="BR106" s="254"/>
      <c r="BS106" s="254"/>
      <c r="BT106" s="254"/>
      <c r="BU106" s="254"/>
      <c r="BV106" s="255"/>
      <c r="BW106" s="126"/>
      <c r="BX106" s="127"/>
      <c r="BY106" s="248" t="s">
        <v>22</v>
      </c>
      <c r="BZ106" s="127"/>
      <c r="CA106" s="158"/>
      <c r="CB106" s="148"/>
      <c r="CC106" s="149"/>
      <c r="CD106" s="149"/>
      <c r="CE106" s="149"/>
      <c r="CF106" s="149"/>
      <c r="CG106" s="149"/>
      <c r="CH106" s="149"/>
      <c r="CI106" s="149"/>
      <c r="CJ106" s="149"/>
      <c r="CK106" s="149"/>
      <c r="CL106" s="149"/>
      <c r="CM106" s="150"/>
      <c r="CN106" s="6" t="b">
        <f t="shared" si="13"/>
        <v>0</v>
      </c>
      <c r="CO106" s="29" t="str">
        <f t="shared" ca="1" si="12"/>
        <v/>
      </c>
      <c r="CP106" s="39">
        <f>IF(COUNTIF($B$15:B106,B106)=1,1,0)</f>
        <v>0</v>
      </c>
      <c r="CQ106" s="39">
        <f>SUM($CP$15:CP106)</f>
        <v>2</v>
      </c>
      <c r="CR106" s="29"/>
      <c r="CS106" s="29"/>
    </row>
    <row r="107" spans="1:97" x14ac:dyDescent="0.2">
      <c r="A107" s="95" t="str">
        <f t="shared" si="14"/>
        <v/>
      </c>
      <c r="B107" s="276"/>
      <c r="C107" s="277"/>
      <c r="D107" s="276"/>
      <c r="E107" s="277"/>
      <c r="F107" s="299"/>
      <c r="G107" s="300"/>
      <c r="H107" s="301"/>
      <c r="I107" s="109"/>
      <c r="J107" s="124"/>
      <c r="K107" s="109"/>
      <c r="L107" s="179"/>
      <c r="M107" s="109"/>
      <c r="N107" s="109"/>
      <c r="O107" s="256"/>
      <c r="P107" s="254"/>
      <c r="Q107" s="254"/>
      <c r="R107" s="254"/>
      <c r="S107" s="254"/>
      <c r="T107" s="254"/>
      <c r="U107" s="254"/>
      <c r="V107" s="254"/>
      <c r="W107" s="254"/>
      <c r="X107" s="254"/>
      <c r="Y107" s="254"/>
      <c r="Z107" s="254"/>
      <c r="AA107" s="254"/>
      <c r="AB107" s="254"/>
      <c r="AC107" s="254"/>
      <c r="AD107" s="254"/>
      <c r="AE107" s="254"/>
      <c r="AF107" s="254"/>
      <c r="AG107" s="254"/>
      <c r="AH107" s="254"/>
      <c r="AI107" s="254"/>
      <c r="AJ107" s="254"/>
      <c r="AK107" s="254"/>
      <c r="AL107" s="254"/>
      <c r="AM107" s="254"/>
      <c r="AN107" s="254"/>
      <c r="AO107" s="254"/>
      <c r="AP107" s="254"/>
      <c r="AQ107" s="254"/>
      <c r="AR107" s="254"/>
      <c r="AS107" s="254"/>
      <c r="AT107" s="254"/>
      <c r="AU107" s="254"/>
      <c r="AV107" s="254"/>
      <c r="AW107" s="254"/>
      <c r="AX107" s="254"/>
      <c r="AY107" s="254"/>
      <c r="AZ107" s="254"/>
      <c r="BA107" s="254"/>
      <c r="BB107" s="254"/>
      <c r="BC107" s="254"/>
      <c r="BD107" s="254"/>
      <c r="BE107" s="254"/>
      <c r="BF107" s="254"/>
      <c r="BG107" s="254"/>
      <c r="BH107" s="254"/>
      <c r="BI107" s="254"/>
      <c r="BJ107" s="254"/>
      <c r="BK107" s="254"/>
      <c r="BL107" s="254"/>
      <c r="BM107" s="254"/>
      <c r="BN107" s="254"/>
      <c r="BO107" s="254"/>
      <c r="BP107" s="254"/>
      <c r="BQ107" s="254"/>
      <c r="BR107" s="254"/>
      <c r="BS107" s="254"/>
      <c r="BT107" s="254"/>
      <c r="BU107" s="254"/>
      <c r="BV107" s="255"/>
      <c r="BW107" s="126"/>
      <c r="BX107" s="127"/>
      <c r="BY107" s="248" t="s">
        <v>22</v>
      </c>
      <c r="BZ107" s="127"/>
      <c r="CA107" s="158"/>
      <c r="CB107" s="148"/>
      <c r="CC107" s="149"/>
      <c r="CD107" s="149"/>
      <c r="CE107" s="149"/>
      <c r="CF107" s="149"/>
      <c r="CG107" s="149"/>
      <c r="CH107" s="149"/>
      <c r="CI107" s="149"/>
      <c r="CJ107" s="149"/>
      <c r="CK107" s="149"/>
      <c r="CL107" s="149"/>
      <c r="CM107" s="150"/>
      <c r="CN107" s="6" t="b">
        <f t="shared" si="13"/>
        <v>0</v>
      </c>
      <c r="CO107" s="29" t="str">
        <f t="shared" ca="1" si="12"/>
        <v/>
      </c>
      <c r="CP107" s="39">
        <f>IF(COUNTIF($B$15:B107,B107)=1,1,0)</f>
        <v>0</v>
      </c>
      <c r="CQ107" s="39">
        <f>SUM($CP$15:CP107)</f>
        <v>2</v>
      </c>
      <c r="CR107" s="29"/>
      <c r="CS107" s="29"/>
    </row>
    <row r="108" spans="1:97" x14ac:dyDescent="0.2">
      <c r="A108" s="95" t="str">
        <f t="shared" si="14"/>
        <v/>
      </c>
      <c r="B108" s="276"/>
      <c r="C108" s="277"/>
      <c r="D108" s="276"/>
      <c r="E108" s="277"/>
      <c r="F108" s="299"/>
      <c r="G108" s="300"/>
      <c r="H108" s="301"/>
      <c r="I108" s="109"/>
      <c r="J108" s="124"/>
      <c r="K108" s="109"/>
      <c r="L108" s="179"/>
      <c r="M108" s="109"/>
      <c r="N108" s="109"/>
      <c r="O108" s="256"/>
      <c r="P108" s="254"/>
      <c r="Q108" s="254"/>
      <c r="R108" s="254"/>
      <c r="S108" s="254"/>
      <c r="T108" s="254"/>
      <c r="U108" s="254"/>
      <c r="V108" s="254"/>
      <c r="W108" s="254"/>
      <c r="X108" s="254"/>
      <c r="Y108" s="254"/>
      <c r="Z108" s="254"/>
      <c r="AA108" s="254"/>
      <c r="AB108" s="254"/>
      <c r="AC108" s="254"/>
      <c r="AD108" s="254"/>
      <c r="AE108" s="254"/>
      <c r="AF108" s="254"/>
      <c r="AG108" s="254"/>
      <c r="AH108" s="254"/>
      <c r="AI108" s="254"/>
      <c r="AJ108" s="254"/>
      <c r="AK108" s="254"/>
      <c r="AL108" s="254"/>
      <c r="AM108" s="254"/>
      <c r="AN108" s="254"/>
      <c r="AO108" s="254"/>
      <c r="AP108" s="254"/>
      <c r="AQ108" s="254"/>
      <c r="AR108" s="254"/>
      <c r="AS108" s="254"/>
      <c r="AT108" s="254"/>
      <c r="AU108" s="254"/>
      <c r="AV108" s="254"/>
      <c r="AW108" s="254"/>
      <c r="AX108" s="254"/>
      <c r="AY108" s="254"/>
      <c r="AZ108" s="254"/>
      <c r="BA108" s="254"/>
      <c r="BB108" s="254"/>
      <c r="BC108" s="254"/>
      <c r="BD108" s="254"/>
      <c r="BE108" s="254"/>
      <c r="BF108" s="254"/>
      <c r="BG108" s="254"/>
      <c r="BH108" s="254"/>
      <c r="BI108" s="254"/>
      <c r="BJ108" s="254"/>
      <c r="BK108" s="254"/>
      <c r="BL108" s="254"/>
      <c r="BM108" s="254"/>
      <c r="BN108" s="254"/>
      <c r="BO108" s="254"/>
      <c r="BP108" s="254"/>
      <c r="BQ108" s="254"/>
      <c r="BR108" s="254"/>
      <c r="BS108" s="254"/>
      <c r="BT108" s="254"/>
      <c r="BU108" s="254"/>
      <c r="BV108" s="255"/>
      <c r="BW108" s="126"/>
      <c r="BX108" s="127"/>
      <c r="BY108" s="248" t="s">
        <v>22</v>
      </c>
      <c r="BZ108" s="127"/>
      <c r="CA108" s="158"/>
      <c r="CB108" s="148"/>
      <c r="CC108" s="149"/>
      <c r="CD108" s="149"/>
      <c r="CE108" s="149"/>
      <c r="CF108" s="149"/>
      <c r="CG108" s="149"/>
      <c r="CH108" s="149"/>
      <c r="CI108" s="149"/>
      <c r="CJ108" s="149"/>
      <c r="CK108" s="149"/>
      <c r="CL108" s="149"/>
      <c r="CM108" s="150"/>
      <c r="CN108" s="6" t="b">
        <f t="shared" si="13"/>
        <v>0</v>
      </c>
      <c r="CO108" s="29" t="str">
        <f t="shared" ca="1" si="12"/>
        <v/>
      </c>
      <c r="CP108" s="39">
        <f>IF(COUNTIF($B$15:B108,B108)=1,1,0)</f>
        <v>0</v>
      </c>
      <c r="CQ108" s="39">
        <f>SUM($CP$15:CP108)</f>
        <v>2</v>
      </c>
      <c r="CR108" s="29"/>
      <c r="CS108" s="29"/>
    </row>
    <row r="109" spans="1:97" x14ac:dyDescent="0.2">
      <c r="A109" s="95" t="str">
        <f t="shared" si="14"/>
        <v/>
      </c>
      <c r="B109" s="276"/>
      <c r="C109" s="277"/>
      <c r="D109" s="129"/>
      <c r="E109" s="130"/>
      <c r="F109" s="299"/>
      <c r="G109" s="300"/>
      <c r="H109" s="301"/>
      <c r="I109" s="107"/>
      <c r="J109" s="131"/>
      <c r="K109" s="107"/>
      <c r="L109" s="120"/>
      <c r="M109" s="107"/>
      <c r="N109" s="107"/>
      <c r="O109" s="257"/>
      <c r="P109" s="258"/>
      <c r="Q109" s="258"/>
      <c r="R109" s="258"/>
      <c r="S109" s="258"/>
      <c r="T109" s="258"/>
      <c r="U109" s="258"/>
      <c r="V109" s="258"/>
      <c r="W109" s="258"/>
      <c r="X109" s="258"/>
      <c r="Y109" s="258"/>
      <c r="Z109" s="258"/>
      <c r="AA109" s="258"/>
      <c r="AB109" s="258"/>
      <c r="AC109" s="258"/>
      <c r="AD109" s="258"/>
      <c r="AE109" s="258"/>
      <c r="AF109" s="258"/>
      <c r="AG109" s="258"/>
      <c r="AH109" s="258"/>
      <c r="AI109" s="258"/>
      <c r="AJ109" s="258"/>
      <c r="AK109" s="258"/>
      <c r="AL109" s="258"/>
      <c r="AM109" s="258"/>
      <c r="AN109" s="258"/>
      <c r="AO109" s="258"/>
      <c r="AP109" s="258"/>
      <c r="AQ109" s="258"/>
      <c r="AR109" s="258"/>
      <c r="AS109" s="258"/>
      <c r="AT109" s="258"/>
      <c r="AU109" s="258"/>
      <c r="AV109" s="258"/>
      <c r="AW109" s="258"/>
      <c r="AX109" s="258"/>
      <c r="AY109" s="258"/>
      <c r="AZ109" s="258"/>
      <c r="BA109" s="258"/>
      <c r="BB109" s="258"/>
      <c r="BC109" s="258"/>
      <c r="BD109" s="258"/>
      <c r="BE109" s="258"/>
      <c r="BF109" s="258"/>
      <c r="BG109" s="258"/>
      <c r="BH109" s="258"/>
      <c r="BI109" s="258"/>
      <c r="BJ109" s="258"/>
      <c r="BK109" s="258"/>
      <c r="BL109" s="258"/>
      <c r="BM109" s="258"/>
      <c r="BN109" s="258"/>
      <c r="BO109" s="258"/>
      <c r="BP109" s="258"/>
      <c r="BQ109" s="258"/>
      <c r="BR109" s="258"/>
      <c r="BS109" s="258"/>
      <c r="BT109" s="258"/>
      <c r="BU109" s="258"/>
      <c r="BV109" s="259"/>
      <c r="BW109" s="133"/>
      <c r="BX109" s="134"/>
      <c r="BY109" s="248" t="s">
        <v>22</v>
      </c>
      <c r="BZ109" s="134"/>
      <c r="CA109" s="159"/>
      <c r="CB109" s="155"/>
      <c r="CC109" s="156"/>
      <c r="CD109" s="156"/>
      <c r="CE109" s="156"/>
      <c r="CF109" s="156"/>
      <c r="CG109" s="156"/>
      <c r="CH109" s="156"/>
      <c r="CI109" s="156"/>
      <c r="CJ109" s="156"/>
      <c r="CK109" s="156"/>
      <c r="CL109" s="156"/>
      <c r="CM109" s="157"/>
      <c r="CN109" s="6" t="b">
        <f t="shared" si="13"/>
        <v>0</v>
      </c>
      <c r="CO109" s="29" t="str">
        <f t="shared" ca="1" si="12"/>
        <v/>
      </c>
      <c r="CP109" s="39">
        <f>IF(COUNTIF($B$15:B109,B109)=1,1,0)</f>
        <v>0</v>
      </c>
      <c r="CQ109" s="39">
        <f>SUM($CP$15:CP109)</f>
        <v>2</v>
      </c>
      <c r="CR109" s="29"/>
      <c r="CS109" s="29"/>
    </row>
    <row r="110" spans="1:97" x14ac:dyDescent="0.2">
      <c r="A110" s="95" t="str">
        <f t="shared" si="14"/>
        <v/>
      </c>
      <c r="B110" s="276"/>
      <c r="C110" s="277"/>
      <c r="D110" s="129"/>
      <c r="E110" s="130"/>
      <c r="F110" s="299"/>
      <c r="G110" s="300"/>
      <c r="H110" s="301"/>
      <c r="I110" s="107"/>
      <c r="J110" s="131"/>
      <c r="K110" s="107"/>
      <c r="L110" s="120"/>
      <c r="M110" s="107"/>
      <c r="N110" s="107"/>
      <c r="O110" s="257"/>
      <c r="P110" s="258"/>
      <c r="Q110" s="258"/>
      <c r="R110" s="258"/>
      <c r="S110" s="258"/>
      <c r="T110" s="258"/>
      <c r="U110" s="258"/>
      <c r="V110" s="258"/>
      <c r="W110" s="258"/>
      <c r="X110" s="258"/>
      <c r="Y110" s="258"/>
      <c r="Z110" s="258"/>
      <c r="AA110" s="258"/>
      <c r="AB110" s="258"/>
      <c r="AC110" s="258"/>
      <c r="AD110" s="258"/>
      <c r="AE110" s="258"/>
      <c r="AF110" s="258"/>
      <c r="AG110" s="258"/>
      <c r="AH110" s="258"/>
      <c r="AI110" s="258"/>
      <c r="AJ110" s="258"/>
      <c r="AK110" s="258"/>
      <c r="AL110" s="258"/>
      <c r="AM110" s="258"/>
      <c r="AN110" s="258"/>
      <c r="AO110" s="258"/>
      <c r="AP110" s="258"/>
      <c r="AQ110" s="258"/>
      <c r="AR110" s="258"/>
      <c r="AS110" s="258"/>
      <c r="AT110" s="258"/>
      <c r="AU110" s="258"/>
      <c r="AV110" s="258"/>
      <c r="AW110" s="258"/>
      <c r="AX110" s="258"/>
      <c r="AY110" s="258"/>
      <c r="AZ110" s="258"/>
      <c r="BA110" s="258"/>
      <c r="BB110" s="258"/>
      <c r="BC110" s="258"/>
      <c r="BD110" s="258"/>
      <c r="BE110" s="258"/>
      <c r="BF110" s="258"/>
      <c r="BG110" s="258"/>
      <c r="BH110" s="258"/>
      <c r="BI110" s="258"/>
      <c r="BJ110" s="258"/>
      <c r="BK110" s="258"/>
      <c r="BL110" s="258"/>
      <c r="BM110" s="258"/>
      <c r="BN110" s="258"/>
      <c r="BO110" s="258"/>
      <c r="BP110" s="258"/>
      <c r="BQ110" s="258"/>
      <c r="BR110" s="258"/>
      <c r="BS110" s="258"/>
      <c r="BT110" s="258"/>
      <c r="BU110" s="258"/>
      <c r="BV110" s="259"/>
      <c r="BW110" s="133"/>
      <c r="BX110" s="134"/>
      <c r="BY110" s="248" t="s">
        <v>22</v>
      </c>
      <c r="BZ110" s="134"/>
      <c r="CA110" s="159"/>
      <c r="CB110" s="155"/>
      <c r="CC110" s="156"/>
      <c r="CD110" s="156"/>
      <c r="CE110" s="156"/>
      <c r="CF110" s="156"/>
      <c r="CG110" s="156"/>
      <c r="CH110" s="156"/>
      <c r="CI110" s="156"/>
      <c r="CJ110" s="156"/>
      <c r="CK110" s="156"/>
      <c r="CL110" s="156"/>
      <c r="CM110" s="157"/>
      <c r="CN110" s="6" t="b">
        <f t="shared" si="13"/>
        <v>0</v>
      </c>
      <c r="CO110" s="29" t="str">
        <f t="shared" ca="1" si="12"/>
        <v/>
      </c>
      <c r="CP110" s="39">
        <f>IF(COUNTIF($B$15:B110,B110)=1,1,0)</f>
        <v>0</v>
      </c>
      <c r="CQ110" s="39">
        <f>SUM($CP$15:CP110)</f>
        <v>2</v>
      </c>
      <c r="CR110" s="29"/>
      <c r="CS110" s="29"/>
    </row>
    <row r="111" spans="1:97" x14ac:dyDescent="0.2">
      <c r="A111" s="95" t="str">
        <f t="shared" si="14"/>
        <v/>
      </c>
      <c r="B111" s="276"/>
      <c r="C111" s="277"/>
      <c r="D111" s="129"/>
      <c r="E111" s="130"/>
      <c r="F111" s="299"/>
      <c r="G111" s="300"/>
      <c r="H111" s="301"/>
      <c r="I111" s="107"/>
      <c r="J111" s="131"/>
      <c r="K111" s="107"/>
      <c r="L111" s="120"/>
      <c r="M111" s="107"/>
      <c r="N111" s="107"/>
      <c r="O111" s="257"/>
      <c r="P111" s="258"/>
      <c r="Q111" s="258"/>
      <c r="R111" s="258"/>
      <c r="S111" s="258"/>
      <c r="T111" s="258"/>
      <c r="U111" s="258"/>
      <c r="V111" s="258"/>
      <c r="W111" s="258"/>
      <c r="X111" s="258"/>
      <c r="Y111" s="258"/>
      <c r="Z111" s="258"/>
      <c r="AA111" s="258"/>
      <c r="AB111" s="258"/>
      <c r="AC111" s="258"/>
      <c r="AD111" s="258"/>
      <c r="AE111" s="258"/>
      <c r="AF111" s="258"/>
      <c r="AG111" s="258"/>
      <c r="AH111" s="258"/>
      <c r="AI111" s="258"/>
      <c r="AJ111" s="258"/>
      <c r="AK111" s="258"/>
      <c r="AL111" s="258"/>
      <c r="AM111" s="258"/>
      <c r="AN111" s="258"/>
      <c r="AO111" s="258"/>
      <c r="AP111" s="258"/>
      <c r="AQ111" s="258"/>
      <c r="AR111" s="258"/>
      <c r="AS111" s="258"/>
      <c r="AT111" s="258"/>
      <c r="AU111" s="258"/>
      <c r="AV111" s="258"/>
      <c r="AW111" s="258"/>
      <c r="AX111" s="258"/>
      <c r="AY111" s="258"/>
      <c r="AZ111" s="258"/>
      <c r="BA111" s="258"/>
      <c r="BB111" s="258"/>
      <c r="BC111" s="258"/>
      <c r="BD111" s="258"/>
      <c r="BE111" s="258"/>
      <c r="BF111" s="258"/>
      <c r="BG111" s="258"/>
      <c r="BH111" s="258"/>
      <c r="BI111" s="258"/>
      <c r="BJ111" s="258"/>
      <c r="BK111" s="258"/>
      <c r="BL111" s="258"/>
      <c r="BM111" s="258"/>
      <c r="BN111" s="258"/>
      <c r="BO111" s="258"/>
      <c r="BP111" s="258"/>
      <c r="BQ111" s="258"/>
      <c r="BR111" s="258"/>
      <c r="BS111" s="258"/>
      <c r="BT111" s="258"/>
      <c r="BU111" s="258"/>
      <c r="BV111" s="259"/>
      <c r="BW111" s="133"/>
      <c r="BX111" s="134"/>
      <c r="BY111" s="248" t="s">
        <v>22</v>
      </c>
      <c r="BZ111" s="134"/>
      <c r="CA111" s="159"/>
      <c r="CB111" s="155"/>
      <c r="CC111" s="156"/>
      <c r="CD111" s="156"/>
      <c r="CE111" s="156"/>
      <c r="CF111" s="156"/>
      <c r="CG111" s="156"/>
      <c r="CH111" s="156"/>
      <c r="CI111" s="156"/>
      <c r="CJ111" s="156"/>
      <c r="CK111" s="156"/>
      <c r="CL111" s="156"/>
      <c r="CM111" s="157"/>
      <c r="CN111" s="6" t="b">
        <f t="shared" si="13"/>
        <v>0</v>
      </c>
      <c r="CO111" s="29" t="str">
        <f t="shared" ca="1" si="12"/>
        <v/>
      </c>
      <c r="CP111" s="39">
        <f>IF(COUNTIF($B$15:B111,B111)=1,1,0)</f>
        <v>0</v>
      </c>
      <c r="CQ111" s="39">
        <f>SUM($CP$15:CP111)</f>
        <v>2</v>
      </c>
      <c r="CR111" s="29"/>
      <c r="CS111" s="29"/>
    </row>
    <row r="112" spans="1:97" x14ac:dyDescent="0.2">
      <c r="A112" s="95" t="str">
        <f t="shared" si="14"/>
        <v/>
      </c>
      <c r="B112" s="276"/>
      <c r="C112" s="277"/>
      <c r="D112" s="129"/>
      <c r="E112" s="130"/>
      <c r="F112" s="299"/>
      <c r="G112" s="300"/>
      <c r="H112" s="301"/>
      <c r="I112" s="107"/>
      <c r="J112" s="131"/>
      <c r="K112" s="107"/>
      <c r="L112" s="120"/>
      <c r="M112" s="107"/>
      <c r="N112" s="107"/>
      <c r="O112" s="257"/>
      <c r="P112" s="258"/>
      <c r="Q112" s="258"/>
      <c r="R112" s="258"/>
      <c r="S112" s="258"/>
      <c r="T112" s="258"/>
      <c r="U112" s="258"/>
      <c r="V112" s="258"/>
      <c r="W112" s="258"/>
      <c r="X112" s="258"/>
      <c r="Y112" s="258"/>
      <c r="Z112" s="258"/>
      <c r="AA112" s="258"/>
      <c r="AB112" s="258"/>
      <c r="AC112" s="258"/>
      <c r="AD112" s="258"/>
      <c r="AE112" s="258"/>
      <c r="AF112" s="258"/>
      <c r="AG112" s="258"/>
      <c r="AH112" s="258"/>
      <c r="AI112" s="258"/>
      <c r="AJ112" s="258"/>
      <c r="AK112" s="258"/>
      <c r="AL112" s="258"/>
      <c r="AM112" s="258"/>
      <c r="AN112" s="258"/>
      <c r="AO112" s="258"/>
      <c r="AP112" s="258"/>
      <c r="AQ112" s="258"/>
      <c r="AR112" s="258"/>
      <c r="AS112" s="258"/>
      <c r="AT112" s="258"/>
      <c r="AU112" s="258"/>
      <c r="AV112" s="258"/>
      <c r="AW112" s="258"/>
      <c r="AX112" s="258"/>
      <c r="AY112" s="258"/>
      <c r="AZ112" s="258"/>
      <c r="BA112" s="258"/>
      <c r="BB112" s="258"/>
      <c r="BC112" s="258"/>
      <c r="BD112" s="258"/>
      <c r="BE112" s="258"/>
      <c r="BF112" s="258"/>
      <c r="BG112" s="258"/>
      <c r="BH112" s="258"/>
      <c r="BI112" s="258"/>
      <c r="BJ112" s="258"/>
      <c r="BK112" s="258"/>
      <c r="BL112" s="258"/>
      <c r="BM112" s="258"/>
      <c r="BN112" s="258"/>
      <c r="BO112" s="258"/>
      <c r="BP112" s="258"/>
      <c r="BQ112" s="258"/>
      <c r="BR112" s="258"/>
      <c r="BS112" s="258"/>
      <c r="BT112" s="258"/>
      <c r="BU112" s="258"/>
      <c r="BV112" s="259"/>
      <c r="BW112" s="133"/>
      <c r="BX112" s="134"/>
      <c r="BY112" s="248" t="s">
        <v>22</v>
      </c>
      <c r="BZ112" s="134"/>
      <c r="CA112" s="159"/>
      <c r="CB112" s="155"/>
      <c r="CC112" s="156"/>
      <c r="CD112" s="156"/>
      <c r="CE112" s="156"/>
      <c r="CF112" s="156"/>
      <c r="CG112" s="156"/>
      <c r="CH112" s="156"/>
      <c r="CI112" s="156"/>
      <c r="CJ112" s="156"/>
      <c r="CK112" s="156"/>
      <c r="CL112" s="156"/>
      <c r="CM112" s="157"/>
      <c r="CN112" s="6" t="b">
        <f t="shared" si="13"/>
        <v>0</v>
      </c>
      <c r="CO112" s="29" t="str">
        <f t="shared" ca="1" si="12"/>
        <v/>
      </c>
      <c r="CP112" s="39">
        <f>IF(COUNTIF($B$15:B112,B112)=1,1,0)</f>
        <v>0</v>
      </c>
      <c r="CQ112" s="39">
        <f>SUM($CP$15:CP112)</f>
        <v>2</v>
      </c>
      <c r="CR112" s="29"/>
      <c r="CS112" s="29"/>
    </row>
    <row r="113" spans="1:97" x14ac:dyDescent="0.2">
      <c r="A113" s="95" t="str">
        <f t="shared" si="14"/>
        <v/>
      </c>
      <c r="B113" s="276"/>
      <c r="C113" s="277"/>
      <c r="D113" s="129"/>
      <c r="E113" s="130"/>
      <c r="F113" s="299"/>
      <c r="G113" s="300"/>
      <c r="H113" s="301"/>
      <c r="I113" s="107"/>
      <c r="J113" s="131"/>
      <c r="K113" s="107"/>
      <c r="L113" s="120"/>
      <c r="M113" s="107"/>
      <c r="N113" s="107"/>
      <c r="O113" s="257"/>
      <c r="P113" s="258"/>
      <c r="Q113" s="258"/>
      <c r="R113" s="258"/>
      <c r="S113" s="258"/>
      <c r="T113" s="258"/>
      <c r="U113" s="258"/>
      <c r="V113" s="258"/>
      <c r="W113" s="258"/>
      <c r="X113" s="258"/>
      <c r="Y113" s="258"/>
      <c r="Z113" s="258"/>
      <c r="AA113" s="258"/>
      <c r="AB113" s="258"/>
      <c r="AC113" s="258"/>
      <c r="AD113" s="258"/>
      <c r="AE113" s="258"/>
      <c r="AF113" s="258"/>
      <c r="AG113" s="258"/>
      <c r="AH113" s="258"/>
      <c r="AI113" s="258"/>
      <c r="AJ113" s="258"/>
      <c r="AK113" s="258"/>
      <c r="AL113" s="258"/>
      <c r="AM113" s="258"/>
      <c r="AN113" s="258"/>
      <c r="AO113" s="258"/>
      <c r="AP113" s="258"/>
      <c r="AQ113" s="258"/>
      <c r="AR113" s="258"/>
      <c r="AS113" s="258"/>
      <c r="AT113" s="258"/>
      <c r="AU113" s="258"/>
      <c r="AV113" s="258"/>
      <c r="AW113" s="258"/>
      <c r="AX113" s="258"/>
      <c r="AY113" s="258"/>
      <c r="AZ113" s="258"/>
      <c r="BA113" s="258"/>
      <c r="BB113" s="258"/>
      <c r="BC113" s="258"/>
      <c r="BD113" s="258"/>
      <c r="BE113" s="258"/>
      <c r="BF113" s="258"/>
      <c r="BG113" s="258"/>
      <c r="BH113" s="258"/>
      <c r="BI113" s="258"/>
      <c r="BJ113" s="258"/>
      <c r="BK113" s="258"/>
      <c r="BL113" s="258"/>
      <c r="BM113" s="258"/>
      <c r="BN113" s="258"/>
      <c r="BO113" s="258"/>
      <c r="BP113" s="258"/>
      <c r="BQ113" s="258"/>
      <c r="BR113" s="258"/>
      <c r="BS113" s="258"/>
      <c r="BT113" s="258"/>
      <c r="BU113" s="258"/>
      <c r="BV113" s="259"/>
      <c r="BW113" s="133"/>
      <c r="BX113" s="134"/>
      <c r="BY113" s="248" t="s">
        <v>22</v>
      </c>
      <c r="BZ113" s="134"/>
      <c r="CA113" s="159"/>
      <c r="CB113" s="155"/>
      <c r="CC113" s="156"/>
      <c r="CD113" s="156"/>
      <c r="CE113" s="156"/>
      <c r="CF113" s="156"/>
      <c r="CG113" s="156"/>
      <c r="CH113" s="156"/>
      <c r="CI113" s="156"/>
      <c r="CJ113" s="156"/>
      <c r="CK113" s="156"/>
      <c r="CL113" s="156"/>
      <c r="CM113" s="157"/>
      <c r="CN113" s="6" t="b">
        <f t="shared" si="13"/>
        <v>0</v>
      </c>
      <c r="CO113" s="29" t="str">
        <f t="shared" ca="1" si="12"/>
        <v/>
      </c>
      <c r="CP113" s="39">
        <f>IF(COUNTIF($B$15:B113,B113)=1,1,0)</f>
        <v>0</v>
      </c>
      <c r="CQ113" s="39">
        <f>SUM($CP$15:CP113)</f>
        <v>2</v>
      </c>
      <c r="CR113" s="29"/>
      <c r="CS113" s="29"/>
    </row>
    <row r="114" spans="1:97" ht="13.5" thickBot="1" x14ac:dyDescent="0.25">
      <c r="A114" s="96" t="str">
        <f t="shared" si="14"/>
        <v/>
      </c>
      <c r="B114" s="271"/>
      <c r="C114" s="272"/>
      <c r="D114" s="271"/>
      <c r="E114" s="272"/>
      <c r="F114" s="305"/>
      <c r="G114" s="306"/>
      <c r="H114" s="307"/>
      <c r="I114" s="135"/>
      <c r="J114" s="136"/>
      <c r="K114" s="135"/>
      <c r="L114" s="181"/>
      <c r="M114" s="135"/>
      <c r="N114" s="135"/>
      <c r="O114" s="260"/>
      <c r="P114" s="261"/>
      <c r="Q114" s="261"/>
      <c r="R114" s="261"/>
      <c r="S114" s="261"/>
      <c r="T114" s="261"/>
      <c r="U114" s="261"/>
      <c r="V114" s="261"/>
      <c r="W114" s="261"/>
      <c r="X114" s="261"/>
      <c r="Y114" s="261"/>
      <c r="Z114" s="261"/>
      <c r="AA114" s="261"/>
      <c r="AB114" s="261"/>
      <c r="AC114" s="261"/>
      <c r="AD114" s="261"/>
      <c r="AE114" s="261"/>
      <c r="AF114" s="261"/>
      <c r="AG114" s="261"/>
      <c r="AH114" s="261"/>
      <c r="AI114" s="261"/>
      <c r="AJ114" s="261"/>
      <c r="AK114" s="261"/>
      <c r="AL114" s="261"/>
      <c r="AM114" s="261"/>
      <c r="AN114" s="261"/>
      <c r="AO114" s="261"/>
      <c r="AP114" s="261"/>
      <c r="AQ114" s="261"/>
      <c r="AR114" s="261"/>
      <c r="AS114" s="261"/>
      <c r="AT114" s="261"/>
      <c r="AU114" s="261"/>
      <c r="AV114" s="261"/>
      <c r="AW114" s="261"/>
      <c r="AX114" s="261"/>
      <c r="AY114" s="261"/>
      <c r="AZ114" s="261"/>
      <c r="BA114" s="261"/>
      <c r="BB114" s="261"/>
      <c r="BC114" s="261"/>
      <c r="BD114" s="261"/>
      <c r="BE114" s="261"/>
      <c r="BF114" s="261"/>
      <c r="BG114" s="261"/>
      <c r="BH114" s="261"/>
      <c r="BI114" s="261"/>
      <c r="BJ114" s="261"/>
      <c r="BK114" s="261"/>
      <c r="BL114" s="261"/>
      <c r="BM114" s="261"/>
      <c r="BN114" s="261"/>
      <c r="BO114" s="261"/>
      <c r="BP114" s="261"/>
      <c r="BQ114" s="261"/>
      <c r="BR114" s="261"/>
      <c r="BS114" s="261"/>
      <c r="BT114" s="261"/>
      <c r="BU114" s="261"/>
      <c r="BV114" s="262"/>
      <c r="BW114" s="139"/>
      <c r="BX114" s="140"/>
      <c r="BY114" s="249" t="s">
        <v>22</v>
      </c>
      <c r="BZ114" s="140"/>
      <c r="CA114" s="160"/>
      <c r="CB114" s="161"/>
      <c r="CC114" s="162"/>
      <c r="CD114" s="162"/>
      <c r="CE114" s="162"/>
      <c r="CF114" s="162"/>
      <c r="CG114" s="162"/>
      <c r="CH114" s="162"/>
      <c r="CI114" s="162"/>
      <c r="CJ114" s="162"/>
      <c r="CK114" s="162"/>
      <c r="CL114" s="162"/>
      <c r="CM114" s="163"/>
      <c r="CN114" s="6" t="b">
        <f t="shared" si="13"/>
        <v>0</v>
      </c>
      <c r="CO114" s="29" t="str">
        <f t="shared" ca="1" si="12"/>
        <v/>
      </c>
      <c r="CP114" s="39">
        <f>IF(COUNTIF($B$15:B114,B114)=1,1,0)</f>
        <v>0</v>
      </c>
      <c r="CQ114" s="39">
        <f>SUM($CP$15:CP114)</f>
        <v>2</v>
      </c>
      <c r="CR114" s="29"/>
      <c r="CS114" s="29"/>
    </row>
  </sheetData>
  <mergeCells count="322">
    <mergeCell ref="B113:C113"/>
    <mergeCell ref="F113:H113"/>
    <mergeCell ref="B114:C114"/>
    <mergeCell ref="D114:E114"/>
    <mergeCell ref="F114:H114"/>
    <mergeCell ref="B110:C110"/>
    <mergeCell ref="F110:H110"/>
    <mergeCell ref="B111:C111"/>
    <mergeCell ref="F111:H111"/>
    <mergeCell ref="B112:C112"/>
    <mergeCell ref="F112:H112"/>
    <mergeCell ref="B108:C108"/>
    <mergeCell ref="D108:E108"/>
    <mergeCell ref="F108:H108"/>
    <mergeCell ref="B109:C109"/>
    <mergeCell ref="F109:H109"/>
    <mergeCell ref="B106:C106"/>
    <mergeCell ref="D106:E106"/>
    <mergeCell ref="F106:H106"/>
    <mergeCell ref="B107:C107"/>
    <mergeCell ref="D107:E107"/>
    <mergeCell ref="F107:H107"/>
    <mergeCell ref="B104:C104"/>
    <mergeCell ref="D104:E104"/>
    <mergeCell ref="F104:H104"/>
    <mergeCell ref="B105:C105"/>
    <mergeCell ref="D105:E105"/>
    <mergeCell ref="F105:H105"/>
    <mergeCell ref="B102:C102"/>
    <mergeCell ref="D102:E102"/>
    <mergeCell ref="F102:H102"/>
    <mergeCell ref="B103:C103"/>
    <mergeCell ref="D103:E103"/>
    <mergeCell ref="F103:H103"/>
    <mergeCell ref="B100:C100"/>
    <mergeCell ref="D100:E100"/>
    <mergeCell ref="F100:H100"/>
    <mergeCell ref="B101:C101"/>
    <mergeCell ref="D101:E101"/>
    <mergeCell ref="F101:H101"/>
    <mergeCell ref="B98:C98"/>
    <mergeCell ref="D98:E98"/>
    <mergeCell ref="F98:H98"/>
    <mergeCell ref="B99:C99"/>
    <mergeCell ref="D99:E99"/>
    <mergeCell ref="F99:H99"/>
    <mergeCell ref="B96:C96"/>
    <mergeCell ref="D96:E96"/>
    <mergeCell ref="F96:H96"/>
    <mergeCell ref="B97:C97"/>
    <mergeCell ref="D97:E97"/>
    <mergeCell ref="F97:H97"/>
    <mergeCell ref="B94:C94"/>
    <mergeCell ref="D94:E94"/>
    <mergeCell ref="F94:H94"/>
    <mergeCell ref="B95:C95"/>
    <mergeCell ref="D95:E95"/>
    <mergeCell ref="F95:H95"/>
    <mergeCell ref="B92:C92"/>
    <mergeCell ref="D92:E92"/>
    <mergeCell ref="F92:H92"/>
    <mergeCell ref="B93:C93"/>
    <mergeCell ref="D93:E93"/>
    <mergeCell ref="F93:H93"/>
    <mergeCell ref="B90:C90"/>
    <mergeCell ref="D90:E90"/>
    <mergeCell ref="F90:H90"/>
    <mergeCell ref="B91:C91"/>
    <mergeCell ref="D91:E91"/>
    <mergeCell ref="F91:H91"/>
    <mergeCell ref="B88:C88"/>
    <mergeCell ref="D88:E88"/>
    <mergeCell ref="F88:H88"/>
    <mergeCell ref="B89:C89"/>
    <mergeCell ref="D89:E89"/>
    <mergeCell ref="F89:H89"/>
    <mergeCell ref="B86:C86"/>
    <mergeCell ref="D86:E86"/>
    <mergeCell ref="F86:H86"/>
    <mergeCell ref="B87:C87"/>
    <mergeCell ref="D87:E87"/>
    <mergeCell ref="F87:H87"/>
    <mergeCell ref="B84:C84"/>
    <mergeCell ref="D84:E84"/>
    <mergeCell ref="F84:H84"/>
    <mergeCell ref="B85:C85"/>
    <mergeCell ref="D85:E85"/>
    <mergeCell ref="F85:H85"/>
    <mergeCell ref="B82:C82"/>
    <mergeCell ref="D82:E82"/>
    <mergeCell ref="F82:H82"/>
    <mergeCell ref="B83:C83"/>
    <mergeCell ref="D83:E83"/>
    <mergeCell ref="F83:H83"/>
    <mergeCell ref="B80:C80"/>
    <mergeCell ref="D80:E80"/>
    <mergeCell ref="F80:H80"/>
    <mergeCell ref="B81:C81"/>
    <mergeCell ref="D81:E81"/>
    <mergeCell ref="F81:H81"/>
    <mergeCell ref="B78:C78"/>
    <mergeCell ref="D78:E78"/>
    <mergeCell ref="F78:H78"/>
    <mergeCell ref="B79:C79"/>
    <mergeCell ref="D79:E79"/>
    <mergeCell ref="F79:H79"/>
    <mergeCell ref="B76:C76"/>
    <mergeCell ref="D76:E76"/>
    <mergeCell ref="F76:H76"/>
    <mergeCell ref="B77:C77"/>
    <mergeCell ref="D77:E77"/>
    <mergeCell ref="F77:H77"/>
    <mergeCell ref="B74:C74"/>
    <mergeCell ref="D74:E74"/>
    <mergeCell ref="F74:H74"/>
    <mergeCell ref="B75:C75"/>
    <mergeCell ref="D75:E75"/>
    <mergeCell ref="F75:H75"/>
    <mergeCell ref="B72:C72"/>
    <mergeCell ref="D72:E72"/>
    <mergeCell ref="F72:H72"/>
    <mergeCell ref="B73:C73"/>
    <mergeCell ref="D73:E73"/>
    <mergeCell ref="F73:H73"/>
    <mergeCell ref="B70:C70"/>
    <mergeCell ref="D70:E70"/>
    <mergeCell ref="F70:H70"/>
    <mergeCell ref="B71:C71"/>
    <mergeCell ref="D71:E71"/>
    <mergeCell ref="F71:H71"/>
    <mergeCell ref="B68:C68"/>
    <mergeCell ref="D68:E68"/>
    <mergeCell ref="F68:H68"/>
    <mergeCell ref="B69:C69"/>
    <mergeCell ref="D69:E69"/>
    <mergeCell ref="F69:H69"/>
    <mergeCell ref="B66:C66"/>
    <mergeCell ref="D66:E66"/>
    <mergeCell ref="F66:H66"/>
    <mergeCell ref="B67:C67"/>
    <mergeCell ref="D67:E67"/>
    <mergeCell ref="F67:H67"/>
    <mergeCell ref="B64:C64"/>
    <mergeCell ref="D64:E64"/>
    <mergeCell ref="F64:H64"/>
    <mergeCell ref="B65:C65"/>
    <mergeCell ref="D65:E65"/>
    <mergeCell ref="F65:H65"/>
    <mergeCell ref="B62:C62"/>
    <mergeCell ref="D62:E62"/>
    <mergeCell ref="F62:H62"/>
    <mergeCell ref="B63:C63"/>
    <mergeCell ref="D63:E63"/>
    <mergeCell ref="F63:H63"/>
    <mergeCell ref="B60:C60"/>
    <mergeCell ref="D60:E60"/>
    <mergeCell ref="F60:H60"/>
    <mergeCell ref="B61:C61"/>
    <mergeCell ref="D61:E61"/>
    <mergeCell ref="F61:H61"/>
    <mergeCell ref="B58:C58"/>
    <mergeCell ref="D58:E58"/>
    <mergeCell ref="F58:H58"/>
    <mergeCell ref="B59:C59"/>
    <mergeCell ref="D59:E59"/>
    <mergeCell ref="F59:H59"/>
    <mergeCell ref="B56:C56"/>
    <mergeCell ref="D56:E56"/>
    <mergeCell ref="F56:H56"/>
    <mergeCell ref="B57:C57"/>
    <mergeCell ref="D57:E57"/>
    <mergeCell ref="F57:H57"/>
    <mergeCell ref="B54:C54"/>
    <mergeCell ref="D54:E54"/>
    <mergeCell ref="F54:H54"/>
    <mergeCell ref="B55:C55"/>
    <mergeCell ref="D55:E55"/>
    <mergeCell ref="F55:H55"/>
    <mergeCell ref="B52:C52"/>
    <mergeCell ref="D52:E52"/>
    <mergeCell ref="F52:H52"/>
    <mergeCell ref="B53:C53"/>
    <mergeCell ref="D53:E53"/>
    <mergeCell ref="F53:H53"/>
    <mergeCell ref="B50:C50"/>
    <mergeCell ref="D50:E50"/>
    <mergeCell ref="F50:H50"/>
    <mergeCell ref="B51:C51"/>
    <mergeCell ref="D51:E51"/>
    <mergeCell ref="F51:H51"/>
    <mergeCell ref="B48:C48"/>
    <mergeCell ref="D48:E48"/>
    <mergeCell ref="F48:H48"/>
    <mergeCell ref="B49:C49"/>
    <mergeCell ref="D49:E49"/>
    <mergeCell ref="F49:H49"/>
    <mergeCell ref="B46:C46"/>
    <mergeCell ref="D46:E46"/>
    <mergeCell ref="F46:H46"/>
    <mergeCell ref="B47:C47"/>
    <mergeCell ref="D47:E47"/>
    <mergeCell ref="F47:H47"/>
    <mergeCell ref="B44:C44"/>
    <mergeCell ref="D44:E44"/>
    <mergeCell ref="F44:H44"/>
    <mergeCell ref="B45:C45"/>
    <mergeCell ref="D45:E45"/>
    <mergeCell ref="F45:H45"/>
    <mergeCell ref="B42:C42"/>
    <mergeCell ref="D42:E42"/>
    <mergeCell ref="F42:H42"/>
    <mergeCell ref="B43:C43"/>
    <mergeCell ref="D43:E43"/>
    <mergeCell ref="F43:H43"/>
    <mergeCell ref="B40:C40"/>
    <mergeCell ref="D40:E40"/>
    <mergeCell ref="F40:H40"/>
    <mergeCell ref="B41:C41"/>
    <mergeCell ref="D41:E41"/>
    <mergeCell ref="F41:H41"/>
    <mergeCell ref="B38:C38"/>
    <mergeCell ref="D38:E38"/>
    <mergeCell ref="F38:H38"/>
    <mergeCell ref="B39:C39"/>
    <mergeCell ref="D39:E39"/>
    <mergeCell ref="F39:H39"/>
    <mergeCell ref="B36:C36"/>
    <mergeCell ref="D36:E36"/>
    <mergeCell ref="F36:H36"/>
    <mergeCell ref="B37:C37"/>
    <mergeCell ref="D37:E37"/>
    <mergeCell ref="F37:H37"/>
    <mergeCell ref="B34:C34"/>
    <mergeCell ref="D34:E34"/>
    <mergeCell ref="F34:H34"/>
    <mergeCell ref="B35:C35"/>
    <mergeCell ref="D35:E35"/>
    <mergeCell ref="F35:H35"/>
    <mergeCell ref="B32:C32"/>
    <mergeCell ref="D32:E32"/>
    <mergeCell ref="F32:H32"/>
    <mergeCell ref="B33:C33"/>
    <mergeCell ref="D33:E33"/>
    <mergeCell ref="F33:H33"/>
    <mergeCell ref="B30:C30"/>
    <mergeCell ref="D30:E30"/>
    <mergeCell ref="F30:H30"/>
    <mergeCell ref="B31:C31"/>
    <mergeCell ref="D31:E31"/>
    <mergeCell ref="F31:H31"/>
    <mergeCell ref="B28:C28"/>
    <mergeCell ref="D28:E28"/>
    <mergeCell ref="F28:H28"/>
    <mergeCell ref="B29:C29"/>
    <mergeCell ref="D29:E29"/>
    <mergeCell ref="F29:H29"/>
    <mergeCell ref="B26:C26"/>
    <mergeCell ref="D26:E26"/>
    <mergeCell ref="F26:H26"/>
    <mergeCell ref="B27:C27"/>
    <mergeCell ref="D27:E27"/>
    <mergeCell ref="F27:H27"/>
    <mergeCell ref="B24:C24"/>
    <mergeCell ref="D24:E24"/>
    <mergeCell ref="F24:H24"/>
    <mergeCell ref="B25:C25"/>
    <mergeCell ref="D25:E25"/>
    <mergeCell ref="F25:H25"/>
    <mergeCell ref="B22:C22"/>
    <mergeCell ref="D22:E22"/>
    <mergeCell ref="F22:H22"/>
    <mergeCell ref="B23:C23"/>
    <mergeCell ref="D23:E23"/>
    <mergeCell ref="F23:H23"/>
    <mergeCell ref="B20:C20"/>
    <mergeCell ref="D20:E20"/>
    <mergeCell ref="F20:H20"/>
    <mergeCell ref="B21:C21"/>
    <mergeCell ref="D21:E21"/>
    <mergeCell ref="F21:H21"/>
    <mergeCell ref="B18:C18"/>
    <mergeCell ref="D18:E18"/>
    <mergeCell ref="F18:H18"/>
    <mergeCell ref="B19:C19"/>
    <mergeCell ref="D19:E19"/>
    <mergeCell ref="F19:H19"/>
    <mergeCell ref="B16:C16"/>
    <mergeCell ref="D16:E16"/>
    <mergeCell ref="F16:H16"/>
    <mergeCell ref="B17:C17"/>
    <mergeCell ref="D17:E17"/>
    <mergeCell ref="F17:H17"/>
    <mergeCell ref="CB12:CM14"/>
    <mergeCell ref="K13:K14"/>
    <mergeCell ref="L13:L14"/>
    <mergeCell ref="B15:C15"/>
    <mergeCell ref="D15:E15"/>
    <mergeCell ref="F15:H15"/>
    <mergeCell ref="J12:J14"/>
    <mergeCell ref="K12:L12"/>
    <mergeCell ref="N12:N14"/>
    <mergeCell ref="BW12:BW14"/>
    <mergeCell ref="BX12:BZ14"/>
    <mergeCell ref="CA12:CA14"/>
    <mergeCell ref="M12:M14"/>
    <mergeCell ref="DA13:DC13"/>
    <mergeCell ref="A4:B4"/>
    <mergeCell ref="C4:G4"/>
    <mergeCell ref="A5:B5"/>
    <mergeCell ref="C5:G5"/>
    <mergeCell ref="CB5:CE5"/>
    <mergeCell ref="CF5:CK5"/>
    <mergeCell ref="CL5:CM5"/>
    <mergeCell ref="A6:B6"/>
    <mergeCell ref="A7:C7"/>
    <mergeCell ref="D7:G7"/>
    <mergeCell ref="A12:A14"/>
    <mergeCell ref="B12:C14"/>
    <mergeCell ref="D12:E14"/>
    <mergeCell ref="F12:H14"/>
    <mergeCell ref="I12:I14"/>
    <mergeCell ref="CP14:CQ14"/>
  </mergeCells>
  <phoneticPr fontId="1"/>
  <conditionalFormatting sqref="L15:L17 L20:L114">
    <cfRule type="expression" dxfId="13" priority="9" stopIfTrue="1">
      <formula>$K15="未実施"</formula>
    </cfRule>
  </conditionalFormatting>
  <conditionalFormatting sqref="O15:BV114">
    <cfRule type="expression" dxfId="12" priority="11" stopIfTrue="1">
      <formula>$CF$5=O$11</formula>
    </cfRule>
  </conditionalFormatting>
  <conditionalFormatting sqref="P12:BV12">
    <cfRule type="expression" dxfId="11" priority="4" stopIfTrue="1">
      <formula>P$12&lt;&gt;""</formula>
    </cfRule>
  </conditionalFormatting>
  <conditionalFormatting sqref="CW14:CY25">
    <cfRule type="expression" dxfId="10" priority="6">
      <formula>$CX$14&lt;&gt;""</formula>
    </cfRule>
  </conditionalFormatting>
  <conditionalFormatting sqref="CW28:CY39">
    <cfRule type="expression" dxfId="9" priority="1">
      <formula>$CX$28&lt;&gt;""</formula>
    </cfRule>
  </conditionalFormatting>
  <conditionalFormatting sqref="DA14:DC17">
    <cfRule type="expression" dxfId="8" priority="7" stopIfTrue="1">
      <formula>$DB$14&lt;&gt;""</formula>
    </cfRule>
  </conditionalFormatting>
  <conditionalFormatting sqref="DA28:DC31">
    <cfRule type="expression" dxfId="7" priority="10">
      <formula>$DB$28&lt;&gt;""</formula>
    </cfRule>
  </conditionalFormatting>
  <dataValidations count="3">
    <dataValidation type="list" allowBlank="1" showInputMessage="1" showErrorMessage="1" sqref="O15:BV114" xr:uid="{00000000-0002-0000-0200-000000000000}">
      <formula1>"○"</formula1>
    </dataValidation>
    <dataValidation type="list" allowBlank="1" showInputMessage="1" showErrorMessage="1" sqref="K15:K114" xr:uid="{00000000-0002-0000-0200-000001000000}">
      <formula1>"陽性,陰性,未実施"</formula1>
    </dataValidation>
    <dataValidation type="list" allowBlank="1" showInputMessage="1" showErrorMessage="1" sqref="I15:I114" xr:uid="{00000000-0002-0000-0200-000002000000}">
      <formula1>"男,女"</formula1>
    </dataValidation>
  </dataValidations>
  <hyperlinks>
    <hyperlink ref="K6" location="'記入例（職員）'!CT10" display="こちら" xr:uid="{00000000-0004-0000-0200-000000000000}"/>
  </hyperlinks>
  <printOptions horizontalCentered="1" verticalCentered="1"/>
  <pageMargins left="0.23622047244094491" right="0" top="0.55118110236220474" bottom="0.35433070866141736" header="0.31496062992125984" footer="0.31496062992125984"/>
  <pageSetup paperSize="8" scale="83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200-000003000000}">
          <x14:formula1>
            <xm:f>Sheet2!$A$1:$A$4</xm:f>
          </x14:formula1>
          <xm:sqref>C5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T119"/>
  <sheetViews>
    <sheetView view="pageBreakPreview" zoomScaleNormal="100" zoomScaleSheetLayoutView="100" zoomScalePageLayoutView="110" workbookViewId="0">
      <selection activeCell="B17" sqref="B17:C17"/>
    </sheetView>
  </sheetViews>
  <sheetFormatPr defaultColWidth="9" defaultRowHeight="13" x14ac:dyDescent="0.2"/>
  <cols>
    <col min="1" max="1" width="3" style="1" customWidth="1"/>
    <col min="2" max="3" width="6.90625" style="1" customWidth="1"/>
    <col min="4" max="4" width="3.08984375" style="1" customWidth="1"/>
    <col min="5" max="5" width="11.08984375" style="1" customWidth="1"/>
    <col min="6" max="6" width="7.26953125" style="1" customWidth="1"/>
    <col min="7" max="7" width="3.08984375" style="1" customWidth="1"/>
    <col min="8" max="8" width="4.453125" style="1" customWidth="1"/>
    <col min="9" max="9" width="3.36328125" style="1" customWidth="1"/>
    <col min="10" max="10" width="4.453125" style="1" customWidth="1"/>
    <col min="11" max="11" width="6.90625" style="1" customWidth="1"/>
    <col min="12" max="12" width="9" style="1" bestFit="1" customWidth="1"/>
    <col min="13" max="13" width="9" style="1" customWidth="1"/>
    <col min="14" max="14" width="10.453125" style="1" customWidth="1"/>
    <col min="15" max="44" width="2.6328125" style="1" customWidth="1"/>
    <col min="45" max="74" width="2.6328125" style="1" hidden="1" customWidth="1"/>
    <col min="75" max="85" width="3.36328125" style="1" customWidth="1"/>
    <col min="86" max="86" width="3.36328125" style="25" customWidth="1"/>
    <col min="87" max="87" width="9" style="1" hidden="1" customWidth="1"/>
    <col min="88" max="88" width="17.26953125" style="1" hidden="1" customWidth="1"/>
    <col min="89" max="90" width="9" style="1" hidden="1" customWidth="1"/>
    <col min="91" max="91" width="2.6328125" style="183" customWidth="1"/>
    <col min="92" max="92" width="17" style="183" customWidth="1"/>
    <col min="93" max="94" width="7.08984375" style="183" customWidth="1"/>
    <col min="95" max="95" width="3.6328125" style="183" customWidth="1"/>
    <col min="96" max="96" width="22.08984375" style="183" customWidth="1"/>
    <col min="97" max="98" width="7.08984375" style="183" customWidth="1"/>
    <col min="99" max="16384" width="9" style="1"/>
  </cols>
  <sheetData>
    <row r="1" spans="1:98" s="183" customFormat="1" ht="19.5" customHeight="1" x14ac:dyDescent="0.2">
      <c r="A1" s="200" t="s">
        <v>83</v>
      </c>
      <c r="H1" s="187"/>
      <c r="I1" s="187"/>
      <c r="J1" s="187"/>
      <c r="K1" s="187"/>
      <c r="S1" s="184" t="s">
        <v>29</v>
      </c>
      <c r="BX1" s="185"/>
      <c r="BY1" s="186"/>
      <c r="BZ1" s="186"/>
      <c r="CA1" s="186"/>
      <c r="CB1" s="186"/>
      <c r="CC1" s="186"/>
      <c r="CD1" s="186"/>
      <c r="CE1" s="186"/>
      <c r="CH1" s="222"/>
    </row>
    <row r="2" spans="1:98" s="183" customFormat="1" ht="18.75" customHeight="1" thickBot="1" x14ac:dyDescent="0.25">
      <c r="A2" s="344" t="s">
        <v>13</v>
      </c>
      <c r="B2" s="344"/>
      <c r="C2" s="382" t="s">
        <v>63</v>
      </c>
      <c r="D2" s="382"/>
      <c r="E2" s="382"/>
      <c r="F2" s="382"/>
      <c r="G2" s="382"/>
      <c r="H2" s="196"/>
      <c r="I2" s="196" t="s">
        <v>76</v>
      </c>
      <c r="K2" s="196"/>
      <c r="L2" s="197"/>
      <c r="M2" s="196"/>
      <c r="N2" s="197"/>
      <c r="O2" s="198"/>
      <c r="Q2" s="198"/>
      <c r="R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BV2" s="198"/>
      <c r="BX2" s="186"/>
      <c r="BY2" s="186"/>
      <c r="BZ2" s="186"/>
      <c r="CA2" s="186"/>
      <c r="CB2" s="186"/>
      <c r="CC2" s="186"/>
      <c r="CD2" s="186"/>
      <c r="CE2" s="186"/>
      <c r="CH2" s="222"/>
    </row>
    <row r="3" spans="1:98" s="183" customFormat="1" ht="18.75" customHeight="1" thickBot="1" x14ac:dyDescent="0.25">
      <c r="A3" s="345" t="s">
        <v>74</v>
      </c>
      <c r="B3" s="345"/>
      <c r="C3" s="383" t="str">
        <f>'記入例（入所者・利用者）'!C5</f>
        <v>新型コロナウイルス感染症</v>
      </c>
      <c r="D3" s="383"/>
      <c r="E3" s="383"/>
      <c r="F3" s="383"/>
      <c r="G3" s="383"/>
      <c r="H3" s="203"/>
      <c r="I3" s="200" t="s">
        <v>77</v>
      </c>
      <c r="N3" s="197"/>
      <c r="O3" s="191"/>
      <c r="P3" s="191"/>
      <c r="Q3" s="191"/>
      <c r="R3" s="191"/>
      <c r="S3" s="191"/>
      <c r="T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W3" s="333" t="s">
        <v>17</v>
      </c>
      <c r="BX3" s="333"/>
      <c r="BY3" s="333"/>
      <c r="BZ3" s="333"/>
      <c r="CA3" s="357">
        <f>'記入例（入所者・利用者）'!CF5</f>
        <v>45395</v>
      </c>
      <c r="CB3" s="357"/>
      <c r="CC3" s="357"/>
      <c r="CD3" s="357"/>
      <c r="CE3" s="357"/>
      <c r="CF3" s="357"/>
      <c r="CG3" s="347" t="s">
        <v>18</v>
      </c>
      <c r="CH3" s="347"/>
      <c r="CQ3" s="192"/>
    </row>
    <row r="4" spans="1:98" s="187" customFormat="1" ht="18.75" customHeight="1" thickBot="1" x14ac:dyDescent="0.25">
      <c r="A4" s="345" t="s">
        <v>33</v>
      </c>
      <c r="B4" s="345"/>
      <c r="C4" s="223" t="s">
        <v>64</v>
      </c>
      <c r="D4" s="224" t="s">
        <v>58</v>
      </c>
      <c r="E4" s="221" t="s">
        <v>35</v>
      </c>
      <c r="F4" s="225" t="s">
        <v>64</v>
      </c>
      <c r="G4" s="226" t="s">
        <v>58</v>
      </c>
      <c r="H4" s="202"/>
      <c r="I4" s="196" t="s">
        <v>78</v>
      </c>
      <c r="J4" s="203"/>
      <c r="K4" s="204" t="s">
        <v>79</v>
      </c>
      <c r="L4" s="205" t="s">
        <v>80</v>
      </c>
      <c r="M4" s="203"/>
      <c r="N4" s="206"/>
      <c r="O4" s="191"/>
      <c r="P4" s="191"/>
      <c r="Q4" s="191"/>
      <c r="R4" s="191"/>
      <c r="S4" s="191"/>
      <c r="T4" s="191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CF4" s="191"/>
      <c r="CH4" s="188"/>
      <c r="CQ4" s="192"/>
    </row>
    <row r="5" spans="1:98" s="187" customFormat="1" ht="18.75" customHeight="1" thickBot="1" x14ac:dyDescent="0.25">
      <c r="A5" s="345" t="s">
        <v>15</v>
      </c>
      <c r="B5" s="345"/>
      <c r="C5" s="345"/>
      <c r="D5" s="384">
        <v>45383</v>
      </c>
      <c r="E5" s="384"/>
      <c r="F5" s="384"/>
      <c r="G5" s="384"/>
      <c r="H5" s="227"/>
      <c r="I5" s="196" t="s">
        <v>81</v>
      </c>
      <c r="J5" s="196"/>
      <c r="K5" s="206"/>
      <c r="L5" s="206"/>
      <c r="M5" s="196"/>
      <c r="N5" s="208"/>
      <c r="O5" s="209" t="s">
        <v>73</v>
      </c>
      <c r="P5" s="191"/>
      <c r="Q5" s="191"/>
      <c r="R5" s="191"/>
      <c r="S5" s="191"/>
      <c r="T5" s="191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H5" s="188"/>
      <c r="CQ5" s="192"/>
    </row>
    <row r="6" spans="1:98" s="183" customFormat="1" ht="18.75" customHeight="1" thickBot="1" x14ac:dyDescent="0.25">
      <c r="A6" s="190"/>
      <c r="B6" s="190"/>
      <c r="C6" s="190"/>
      <c r="D6" s="190"/>
      <c r="E6" s="190"/>
      <c r="F6" s="191"/>
      <c r="G6" s="191"/>
      <c r="H6" s="191"/>
      <c r="I6" s="191"/>
      <c r="J6" s="191"/>
      <c r="K6" s="191"/>
      <c r="L6" s="191"/>
      <c r="M6" s="191"/>
      <c r="N6" s="191"/>
      <c r="O6" s="192" t="s">
        <v>6</v>
      </c>
      <c r="P6" s="191"/>
      <c r="Q6" s="191"/>
      <c r="R6" s="191"/>
      <c r="S6" s="191"/>
      <c r="T6" s="191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H6" s="222"/>
      <c r="CJ6" s="192"/>
      <c r="CK6" s="192"/>
      <c r="CL6" s="192"/>
      <c r="CM6" s="192"/>
      <c r="CN6" s="192"/>
      <c r="CO6" s="192"/>
      <c r="CP6" s="192"/>
      <c r="CQ6" s="192"/>
    </row>
    <row r="7" spans="1:98" s="183" customFormat="1" ht="14.5" hidden="1" thickBot="1" x14ac:dyDescent="0.25">
      <c r="A7" s="190"/>
      <c r="B7" s="237"/>
      <c r="C7" s="237"/>
      <c r="D7" s="237"/>
      <c r="E7" s="237"/>
      <c r="F7" s="190"/>
      <c r="G7" s="190"/>
      <c r="H7" s="190"/>
      <c r="I7" s="191"/>
      <c r="J7" s="191"/>
      <c r="K7" s="191"/>
      <c r="L7" s="191"/>
      <c r="M7" s="191"/>
      <c r="N7" s="191"/>
      <c r="O7" s="238">
        <f>YEAR($D$5)</f>
        <v>2024</v>
      </c>
      <c r="P7" s="238">
        <f>YEAR($D$5+1)</f>
        <v>2024</v>
      </c>
      <c r="Q7" s="238">
        <f>YEAR($D$5+2)</f>
        <v>2024</v>
      </c>
      <c r="R7" s="238">
        <f>YEAR($D$5+3)</f>
        <v>2024</v>
      </c>
      <c r="S7" s="238">
        <f>YEAR($D$5+4)</f>
        <v>2024</v>
      </c>
      <c r="T7" s="238">
        <f>YEAR($D$5+5)</f>
        <v>2024</v>
      </c>
      <c r="U7" s="238">
        <f>YEAR($D$5+6)</f>
        <v>2024</v>
      </c>
      <c r="V7" s="238">
        <f>YEAR($D$5+7)</f>
        <v>2024</v>
      </c>
      <c r="W7" s="238">
        <f>YEAR($D$5+8)</f>
        <v>2024</v>
      </c>
      <c r="X7" s="238">
        <f>YEAR($D$5+9)</f>
        <v>2024</v>
      </c>
      <c r="Y7" s="238">
        <f>YEAR($D$5+10)</f>
        <v>2024</v>
      </c>
      <c r="Z7" s="238">
        <f>YEAR($D$5+11)</f>
        <v>2024</v>
      </c>
      <c r="AA7" s="238">
        <f>YEAR($D$5+12)</f>
        <v>2024</v>
      </c>
      <c r="AB7" s="238">
        <f>YEAR($D$5+13)</f>
        <v>2024</v>
      </c>
      <c r="AC7" s="238">
        <f>YEAR($D$5+14)</f>
        <v>2024</v>
      </c>
      <c r="AD7" s="238">
        <f>YEAR($D$5+15)</f>
        <v>2024</v>
      </c>
      <c r="AE7" s="238">
        <f>YEAR($D$5+16)</f>
        <v>2024</v>
      </c>
      <c r="AF7" s="238">
        <f>YEAR($D$5+17)</f>
        <v>2024</v>
      </c>
      <c r="AG7" s="238">
        <f>YEAR($D$5+18)</f>
        <v>2024</v>
      </c>
      <c r="AH7" s="238">
        <f>YEAR($D$5+19)</f>
        <v>2024</v>
      </c>
      <c r="AI7" s="238">
        <f>YEAR($D$5+20)</f>
        <v>2024</v>
      </c>
      <c r="AJ7" s="238">
        <f>YEAR($D$5+21)</f>
        <v>2024</v>
      </c>
      <c r="AK7" s="238">
        <f>YEAR($D$5+22)</f>
        <v>2024</v>
      </c>
      <c r="AL7" s="238">
        <f>YEAR($D$5+23)</f>
        <v>2024</v>
      </c>
      <c r="AM7" s="238">
        <f>YEAR($D$5+24)</f>
        <v>2024</v>
      </c>
      <c r="AN7" s="238">
        <f>YEAR($D$5+25)</f>
        <v>2024</v>
      </c>
      <c r="AO7" s="238">
        <f>YEAR($D$5+26)</f>
        <v>2024</v>
      </c>
      <c r="AP7" s="238">
        <f>YEAR($D$5+27)</f>
        <v>2024</v>
      </c>
      <c r="AQ7" s="238">
        <f>YEAR($D$5+28)</f>
        <v>2024</v>
      </c>
      <c r="AR7" s="238">
        <f t="shared" ref="AR7:BV7" si="0">YEAR($D$5+29)</f>
        <v>2024</v>
      </c>
      <c r="AS7" s="238">
        <f t="shared" si="0"/>
        <v>2024</v>
      </c>
      <c r="AT7" s="238">
        <f t="shared" si="0"/>
        <v>2024</v>
      </c>
      <c r="AU7" s="238">
        <f t="shared" si="0"/>
        <v>2024</v>
      </c>
      <c r="AV7" s="238">
        <f t="shared" si="0"/>
        <v>2024</v>
      </c>
      <c r="AW7" s="238">
        <f t="shared" si="0"/>
        <v>2024</v>
      </c>
      <c r="AX7" s="238">
        <f t="shared" si="0"/>
        <v>2024</v>
      </c>
      <c r="AY7" s="238">
        <f t="shared" si="0"/>
        <v>2024</v>
      </c>
      <c r="AZ7" s="238">
        <f t="shared" si="0"/>
        <v>2024</v>
      </c>
      <c r="BA7" s="238">
        <f t="shared" si="0"/>
        <v>2024</v>
      </c>
      <c r="BB7" s="238">
        <f t="shared" si="0"/>
        <v>2024</v>
      </c>
      <c r="BC7" s="238">
        <f t="shared" si="0"/>
        <v>2024</v>
      </c>
      <c r="BD7" s="238">
        <f t="shared" si="0"/>
        <v>2024</v>
      </c>
      <c r="BE7" s="238">
        <f t="shared" si="0"/>
        <v>2024</v>
      </c>
      <c r="BF7" s="238">
        <f t="shared" si="0"/>
        <v>2024</v>
      </c>
      <c r="BG7" s="238">
        <f t="shared" si="0"/>
        <v>2024</v>
      </c>
      <c r="BH7" s="238">
        <f t="shared" si="0"/>
        <v>2024</v>
      </c>
      <c r="BI7" s="238">
        <f t="shared" si="0"/>
        <v>2024</v>
      </c>
      <c r="BJ7" s="238">
        <f t="shared" si="0"/>
        <v>2024</v>
      </c>
      <c r="BK7" s="238">
        <f t="shared" si="0"/>
        <v>2024</v>
      </c>
      <c r="BL7" s="238">
        <f t="shared" si="0"/>
        <v>2024</v>
      </c>
      <c r="BM7" s="238">
        <f t="shared" si="0"/>
        <v>2024</v>
      </c>
      <c r="BN7" s="238">
        <f t="shared" si="0"/>
        <v>2024</v>
      </c>
      <c r="BO7" s="238">
        <f t="shared" si="0"/>
        <v>2024</v>
      </c>
      <c r="BP7" s="238">
        <f t="shared" si="0"/>
        <v>2024</v>
      </c>
      <c r="BQ7" s="238">
        <f t="shared" si="0"/>
        <v>2024</v>
      </c>
      <c r="BR7" s="238">
        <f t="shared" si="0"/>
        <v>2024</v>
      </c>
      <c r="BS7" s="238">
        <f t="shared" si="0"/>
        <v>2024</v>
      </c>
      <c r="BT7" s="238">
        <f t="shared" si="0"/>
        <v>2024</v>
      </c>
      <c r="BU7" s="238">
        <f t="shared" si="0"/>
        <v>2024</v>
      </c>
      <c r="BV7" s="238">
        <f t="shared" si="0"/>
        <v>2024</v>
      </c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J7" s="222"/>
      <c r="CL7" s="192"/>
      <c r="CM7" s="192"/>
      <c r="CN7" s="192"/>
      <c r="CO7" s="192"/>
      <c r="CP7" s="192"/>
      <c r="CQ7" s="192"/>
      <c r="CR7" s="192"/>
      <c r="CS7" s="192"/>
    </row>
    <row r="8" spans="1:98" s="183" customFormat="1" ht="14.5" hidden="1" thickBot="1" x14ac:dyDescent="0.25">
      <c r="A8" s="190"/>
      <c r="B8" s="237"/>
      <c r="C8" s="237"/>
      <c r="D8" s="237"/>
      <c r="E8" s="237"/>
      <c r="F8" s="190"/>
      <c r="G8" s="190"/>
      <c r="H8" s="190"/>
      <c r="I8" s="191"/>
      <c r="J8" s="191"/>
      <c r="K8" s="191"/>
      <c r="L8" s="191"/>
      <c r="M8" s="191"/>
      <c r="N8" s="191"/>
      <c r="O8" s="239">
        <f>MONTH($D$5)</f>
        <v>4</v>
      </c>
      <c r="P8" s="239">
        <f>MONTH($D$5+1)</f>
        <v>4</v>
      </c>
      <c r="Q8" s="239">
        <f>MONTH($D$5+2)</f>
        <v>4</v>
      </c>
      <c r="R8" s="239">
        <f>MONTH($D$5+3)</f>
        <v>4</v>
      </c>
      <c r="S8" s="239">
        <f>MONTH($D$5+4)</f>
        <v>4</v>
      </c>
      <c r="T8" s="239">
        <f>MONTH($D$5+5)</f>
        <v>4</v>
      </c>
      <c r="U8" s="239">
        <f>MONTH($D$5+6)</f>
        <v>4</v>
      </c>
      <c r="V8" s="239">
        <f>MONTH($D$5+7)</f>
        <v>4</v>
      </c>
      <c r="W8" s="239">
        <f>MONTH($D$5+8)</f>
        <v>4</v>
      </c>
      <c r="X8" s="239">
        <f>MONTH($D$5+9)</f>
        <v>4</v>
      </c>
      <c r="Y8" s="239">
        <f>MONTH($D$5+10)</f>
        <v>4</v>
      </c>
      <c r="Z8" s="239">
        <f>MONTH($D$5+11)</f>
        <v>4</v>
      </c>
      <c r="AA8" s="239">
        <f>MONTH($D$5+12)</f>
        <v>4</v>
      </c>
      <c r="AB8" s="239">
        <f>MONTH($D$5+13)</f>
        <v>4</v>
      </c>
      <c r="AC8" s="239">
        <f>MONTH($D$5+14)</f>
        <v>4</v>
      </c>
      <c r="AD8" s="239">
        <f>MONTH($D$5+15)</f>
        <v>4</v>
      </c>
      <c r="AE8" s="239">
        <f>MONTH($D$5+16)</f>
        <v>4</v>
      </c>
      <c r="AF8" s="239">
        <f>MONTH($D$5+17)</f>
        <v>4</v>
      </c>
      <c r="AG8" s="239">
        <f>MONTH($D$5+18)</f>
        <v>4</v>
      </c>
      <c r="AH8" s="239">
        <f>MONTH($D$5+19)</f>
        <v>4</v>
      </c>
      <c r="AI8" s="239">
        <f>MONTH($D$5+20)</f>
        <v>4</v>
      </c>
      <c r="AJ8" s="239">
        <f>MONTH($D$5+21)</f>
        <v>4</v>
      </c>
      <c r="AK8" s="239">
        <f>MONTH($D$5+22)</f>
        <v>4</v>
      </c>
      <c r="AL8" s="239">
        <f>MONTH($D$5+23)</f>
        <v>4</v>
      </c>
      <c r="AM8" s="239">
        <f>MONTH($D$5+24)</f>
        <v>4</v>
      </c>
      <c r="AN8" s="239">
        <f>MONTH($D$5+25)</f>
        <v>4</v>
      </c>
      <c r="AO8" s="239">
        <f>MONTH($D$5+26)</f>
        <v>4</v>
      </c>
      <c r="AP8" s="239">
        <f>MONTH($D$5+27)</f>
        <v>4</v>
      </c>
      <c r="AQ8" s="239">
        <f>MONTH($D$5+28)</f>
        <v>4</v>
      </c>
      <c r="AR8" s="239">
        <f>MONTH($D$5+29)</f>
        <v>4</v>
      </c>
      <c r="AS8" s="239">
        <f>MONTH($D$5+30)</f>
        <v>5</v>
      </c>
      <c r="AT8" s="239">
        <f>MONTH($D$5+31)</f>
        <v>5</v>
      </c>
      <c r="AU8" s="239">
        <f>MONTH($D$5+32)</f>
        <v>5</v>
      </c>
      <c r="AV8" s="239">
        <f>MONTH($D$5+33)</f>
        <v>5</v>
      </c>
      <c r="AW8" s="239">
        <f>MONTH($D$5+34)</f>
        <v>5</v>
      </c>
      <c r="AX8" s="239">
        <f>MONTH($D$5+35)</f>
        <v>5</v>
      </c>
      <c r="AY8" s="239">
        <f>MONTH($D$5+36)</f>
        <v>5</v>
      </c>
      <c r="AZ8" s="239">
        <f>MONTH($D$5+37)</f>
        <v>5</v>
      </c>
      <c r="BA8" s="239">
        <f>MONTH($D$5+38)</f>
        <v>5</v>
      </c>
      <c r="BB8" s="239">
        <f>MONTH($D$5+39)</f>
        <v>5</v>
      </c>
      <c r="BC8" s="239">
        <f>MONTH($D$5+40)</f>
        <v>5</v>
      </c>
      <c r="BD8" s="239">
        <f>MONTH($D$5+41)</f>
        <v>5</v>
      </c>
      <c r="BE8" s="239">
        <f>MONTH($D$5+42)</f>
        <v>5</v>
      </c>
      <c r="BF8" s="239">
        <f>MONTH($D$5+43)</f>
        <v>5</v>
      </c>
      <c r="BG8" s="239">
        <f>MONTH($D$5+44)</f>
        <v>5</v>
      </c>
      <c r="BH8" s="239">
        <f>MONTH($D$5+45)</f>
        <v>5</v>
      </c>
      <c r="BI8" s="239">
        <f>MONTH($D$5+46)</f>
        <v>5</v>
      </c>
      <c r="BJ8" s="239">
        <f>MONTH($D$5+47)</f>
        <v>5</v>
      </c>
      <c r="BK8" s="239">
        <f>MONTH($D$5+48)</f>
        <v>5</v>
      </c>
      <c r="BL8" s="239">
        <f>MONTH($D$5+49)</f>
        <v>5</v>
      </c>
      <c r="BM8" s="239">
        <f>MONTH($D$5+50)</f>
        <v>5</v>
      </c>
      <c r="BN8" s="239">
        <f>MONTH($D$5+51)</f>
        <v>5</v>
      </c>
      <c r="BO8" s="239">
        <f>MONTH($D$5+52)</f>
        <v>5</v>
      </c>
      <c r="BP8" s="239">
        <f>MONTH($D$5+53)</f>
        <v>5</v>
      </c>
      <c r="BQ8" s="239">
        <f>MONTH($D$5+54)</f>
        <v>5</v>
      </c>
      <c r="BR8" s="239">
        <f>MONTH($D$5+55)</f>
        <v>5</v>
      </c>
      <c r="BS8" s="239">
        <f>MONTH($D$5+56)</f>
        <v>5</v>
      </c>
      <c r="BT8" s="239">
        <f>MONTH($D$5+57)</f>
        <v>5</v>
      </c>
      <c r="BU8" s="239">
        <f>MONTH($D$5+58)</f>
        <v>5</v>
      </c>
      <c r="BV8" s="239">
        <f>MONTH($D$5+59)</f>
        <v>5</v>
      </c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J8" s="222"/>
      <c r="CL8" s="192"/>
      <c r="CM8" s="192"/>
      <c r="CN8" s="192"/>
      <c r="CO8" s="192"/>
      <c r="CP8" s="192"/>
      <c r="CQ8" s="192"/>
      <c r="CR8" s="192"/>
      <c r="CS8" s="192"/>
    </row>
    <row r="9" spans="1:98" s="183" customFormat="1" ht="14.5" hidden="1" thickBot="1" x14ac:dyDescent="0.25">
      <c r="A9" s="190"/>
      <c r="B9" s="237"/>
      <c r="C9" s="237"/>
      <c r="D9" s="237"/>
      <c r="E9" s="237"/>
      <c r="F9" s="190"/>
      <c r="G9" s="190"/>
      <c r="H9" s="190"/>
      <c r="I9" s="191"/>
      <c r="J9" s="191"/>
      <c r="K9" s="191"/>
      <c r="L9" s="191"/>
      <c r="M9" s="191"/>
      <c r="N9" s="191"/>
      <c r="O9" s="240">
        <f>DATE(O7,O8,O11)</f>
        <v>45383</v>
      </c>
      <c r="P9" s="240">
        <f t="shared" ref="P9:BV9" si="1">DATE(P7,P8,P11)</f>
        <v>45384</v>
      </c>
      <c r="Q9" s="240">
        <f t="shared" si="1"/>
        <v>45385</v>
      </c>
      <c r="R9" s="240">
        <f t="shared" si="1"/>
        <v>45386</v>
      </c>
      <c r="S9" s="240">
        <f t="shared" si="1"/>
        <v>45387</v>
      </c>
      <c r="T9" s="240">
        <f t="shared" si="1"/>
        <v>45388</v>
      </c>
      <c r="U9" s="240">
        <f t="shared" si="1"/>
        <v>45389</v>
      </c>
      <c r="V9" s="240">
        <f t="shared" si="1"/>
        <v>45390</v>
      </c>
      <c r="W9" s="240">
        <f t="shared" si="1"/>
        <v>45391</v>
      </c>
      <c r="X9" s="240">
        <f t="shared" si="1"/>
        <v>45392</v>
      </c>
      <c r="Y9" s="240">
        <f t="shared" si="1"/>
        <v>45393</v>
      </c>
      <c r="Z9" s="240">
        <f t="shared" si="1"/>
        <v>45394</v>
      </c>
      <c r="AA9" s="240">
        <f t="shared" si="1"/>
        <v>45395</v>
      </c>
      <c r="AB9" s="240">
        <f t="shared" si="1"/>
        <v>45396</v>
      </c>
      <c r="AC9" s="240">
        <f t="shared" si="1"/>
        <v>45397</v>
      </c>
      <c r="AD9" s="240">
        <f t="shared" si="1"/>
        <v>45398</v>
      </c>
      <c r="AE9" s="240">
        <f t="shared" si="1"/>
        <v>45399</v>
      </c>
      <c r="AF9" s="240">
        <f t="shared" si="1"/>
        <v>45400</v>
      </c>
      <c r="AG9" s="240">
        <f t="shared" si="1"/>
        <v>45401</v>
      </c>
      <c r="AH9" s="240">
        <f t="shared" si="1"/>
        <v>45402</v>
      </c>
      <c r="AI9" s="240">
        <f t="shared" si="1"/>
        <v>45403</v>
      </c>
      <c r="AJ9" s="240">
        <f t="shared" si="1"/>
        <v>45404</v>
      </c>
      <c r="AK9" s="240">
        <f t="shared" si="1"/>
        <v>45405</v>
      </c>
      <c r="AL9" s="240">
        <f t="shared" si="1"/>
        <v>45406</v>
      </c>
      <c r="AM9" s="240">
        <f t="shared" si="1"/>
        <v>45407</v>
      </c>
      <c r="AN9" s="240">
        <f t="shared" si="1"/>
        <v>45408</v>
      </c>
      <c r="AO9" s="240">
        <f t="shared" si="1"/>
        <v>45409</v>
      </c>
      <c r="AP9" s="240">
        <f t="shared" si="1"/>
        <v>45410</v>
      </c>
      <c r="AQ9" s="240">
        <f t="shared" si="1"/>
        <v>45411</v>
      </c>
      <c r="AR9" s="240">
        <f t="shared" si="1"/>
        <v>45412</v>
      </c>
      <c r="AS9" s="240">
        <f t="shared" si="1"/>
        <v>45413</v>
      </c>
      <c r="AT9" s="240">
        <f t="shared" si="1"/>
        <v>45414</v>
      </c>
      <c r="AU9" s="240">
        <f t="shared" si="1"/>
        <v>45415</v>
      </c>
      <c r="AV9" s="240">
        <f t="shared" si="1"/>
        <v>45416</v>
      </c>
      <c r="AW9" s="240">
        <f t="shared" si="1"/>
        <v>45417</v>
      </c>
      <c r="AX9" s="240">
        <f t="shared" si="1"/>
        <v>45418</v>
      </c>
      <c r="AY9" s="240">
        <f t="shared" si="1"/>
        <v>45419</v>
      </c>
      <c r="AZ9" s="240">
        <f t="shared" si="1"/>
        <v>45420</v>
      </c>
      <c r="BA9" s="240">
        <f t="shared" si="1"/>
        <v>45421</v>
      </c>
      <c r="BB9" s="240">
        <f t="shared" si="1"/>
        <v>45422</v>
      </c>
      <c r="BC9" s="240">
        <f t="shared" si="1"/>
        <v>45423</v>
      </c>
      <c r="BD9" s="240">
        <f t="shared" si="1"/>
        <v>45424</v>
      </c>
      <c r="BE9" s="240">
        <f t="shared" si="1"/>
        <v>45425</v>
      </c>
      <c r="BF9" s="240">
        <f t="shared" si="1"/>
        <v>45426</v>
      </c>
      <c r="BG9" s="240">
        <f t="shared" si="1"/>
        <v>45427</v>
      </c>
      <c r="BH9" s="240">
        <f t="shared" si="1"/>
        <v>45428</v>
      </c>
      <c r="BI9" s="240">
        <f t="shared" si="1"/>
        <v>45429</v>
      </c>
      <c r="BJ9" s="240">
        <f t="shared" si="1"/>
        <v>45430</v>
      </c>
      <c r="BK9" s="240">
        <f t="shared" si="1"/>
        <v>45431</v>
      </c>
      <c r="BL9" s="240">
        <f t="shared" si="1"/>
        <v>45432</v>
      </c>
      <c r="BM9" s="240">
        <f t="shared" si="1"/>
        <v>45433</v>
      </c>
      <c r="BN9" s="240">
        <f t="shared" si="1"/>
        <v>45434</v>
      </c>
      <c r="BO9" s="240">
        <f t="shared" si="1"/>
        <v>45435</v>
      </c>
      <c r="BP9" s="240">
        <f t="shared" si="1"/>
        <v>45436</v>
      </c>
      <c r="BQ9" s="240">
        <f t="shared" si="1"/>
        <v>45437</v>
      </c>
      <c r="BR9" s="240">
        <f t="shared" si="1"/>
        <v>45438</v>
      </c>
      <c r="BS9" s="240">
        <f t="shared" si="1"/>
        <v>45439</v>
      </c>
      <c r="BT9" s="240">
        <f t="shared" si="1"/>
        <v>45440</v>
      </c>
      <c r="BU9" s="240">
        <f t="shared" si="1"/>
        <v>45441</v>
      </c>
      <c r="BV9" s="240">
        <f t="shared" si="1"/>
        <v>45442</v>
      </c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J9" s="222"/>
      <c r="CL9" s="192"/>
      <c r="CM9" s="192"/>
      <c r="CN9" s="192"/>
      <c r="CO9" s="192"/>
      <c r="CP9" s="192"/>
      <c r="CQ9" s="192"/>
      <c r="CR9" s="192"/>
      <c r="CS9" s="192"/>
    </row>
    <row r="10" spans="1:98" s="183" customFormat="1" ht="14.15" customHeight="1" x14ac:dyDescent="0.2">
      <c r="A10" s="379" t="s">
        <v>1</v>
      </c>
      <c r="B10" s="293" t="s">
        <v>31</v>
      </c>
      <c r="C10" s="294"/>
      <c r="D10" s="293" t="s">
        <v>57</v>
      </c>
      <c r="E10" s="294"/>
      <c r="F10" s="361" t="s">
        <v>16</v>
      </c>
      <c r="G10" s="362"/>
      <c r="H10" s="363"/>
      <c r="I10" s="376" t="s">
        <v>0</v>
      </c>
      <c r="J10" s="361" t="s">
        <v>4</v>
      </c>
      <c r="K10" s="374" t="s">
        <v>20</v>
      </c>
      <c r="L10" s="375"/>
      <c r="M10" s="376" t="s">
        <v>65</v>
      </c>
      <c r="N10" s="358" t="s">
        <v>36</v>
      </c>
      <c r="O10" s="214" t="str">
        <f>IFERROR(" "&amp;MONTH(D5)&amp;"月","")</f>
        <v xml:space="preserve"> 4月</v>
      </c>
      <c r="P10" s="215" t="str">
        <f>IFERROR(IF(P11=1," "&amp;P8&amp;"月",""),"")</f>
        <v/>
      </c>
      <c r="Q10" s="215" t="str">
        <f t="shared" ref="Q10:BV10" si="2">IFERROR(IF(Q11=1," "&amp;Q8&amp;"月",""),"")</f>
        <v/>
      </c>
      <c r="R10" s="215" t="str">
        <f t="shared" si="2"/>
        <v/>
      </c>
      <c r="S10" s="215" t="str">
        <f t="shared" si="2"/>
        <v/>
      </c>
      <c r="T10" s="215" t="str">
        <f t="shared" si="2"/>
        <v/>
      </c>
      <c r="U10" s="215" t="str">
        <f t="shared" si="2"/>
        <v/>
      </c>
      <c r="V10" s="215" t="str">
        <f t="shared" si="2"/>
        <v/>
      </c>
      <c r="W10" s="215" t="str">
        <f t="shared" si="2"/>
        <v/>
      </c>
      <c r="X10" s="215" t="str">
        <f t="shared" si="2"/>
        <v/>
      </c>
      <c r="Y10" s="215" t="str">
        <f t="shared" si="2"/>
        <v/>
      </c>
      <c r="Z10" s="215" t="str">
        <f t="shared" si="2"/>
        <v/>
      </c>
      <c r="AA10" s="215" t="str">
        <f t="shared" si="2"/>
        <v/>
      </c>
      <c r="AB10" s="215" t="str">
        <f t="shared" si="2"/>
        <v/>
      </c>
      <c r="AC10" s="215" t="str">
        <f t="shared" si="2"/>
        <v/>
      </c>
      <c r="AD10" s="215" t="str">
        <f t="shared" si="2"/>
        <v/>
      </c>
      <c r="AE10" s="215" t="str">
        <f t="shared" si="2"/>
        <v/>
      </c>
      <c r="AF10" s="215" t="str">
        <f t="shared" si="2"/>
        <v/>
      </c>
      <c r="AG10" s="215" t="str">
        <f t="shared" si="2"/>
        <v/>
      </c>
      <c r="AH10" s="215" t="str">
        <f t="shared" si="2"/>
        <v/>
      </c>
      <c r="AI10" s="215" t="str">
        <f t="shared" si="2"/>
        <v/>
      </c>
      <c r="AJ10" s="215" t="str">
        <f t="shared" si="2"/>
        <v/>
      </c>
      <c r="AK10" s="215" t="str">
        <f t="shared" si="2"/>
        <v/>
      </c>
      <c r="AL10" s="215" t="str">
        <f t="shared" si="2"/>
        <v/>
      </c>
      <c r="AM10" s="215" t="str">
        <f t="shared" si="2"/>
        <v/>
      </c>
      <c r="AN10" s="215" t="str">
        <f t="shared" si="2"/>
        <v/>
      </c>
      <c r="AO10" s="215" t="str">
        <f t="shared" si="2"/>
        <v/>
      </c>
      <c r="AP10" s="215" t="str">
        <f t="shared" si="2"/>
        <v/>
      </c>
      <c r="AQ10" s="215" t="str">
        <f t="shared" si="2"/>
        <v/>
      </c>
      <c r="AR10" s="215" t="str">
        <f t="shared" si="2"/>
        <v/>
      </c>
      <c r="AS10" s="215" t="str">
        <f t="shared" si="2"/>
        <v xml:space="preserve"> 5月</v>
      </c>
      <c r="AT10" s="215" t="str">
        <f t="shared" si="2"/>
        <v/>
      </c>
      <c r="AU10" s="215" t="str">
        <f t="shared" si="2"/>
        <v/>
      </c>
      <c r="AV10" s="215" t="str">
        <f t="shared" si="2"/>
        <v/>
      </c>
      <c r="AW10" s="215" t="str">
        <f t="shared" si="2"/>
        <v/>
      </c>
      <c r="AX10" s="215" t="str">
        <f t="shared" si="2"/>
        <v/>
      </c>
      <c r="AY10" s="215" t="str">
        <f t="shared" si="2"/>
        <v/>
      </c>
      <c r="AZ10" s="215" t="str">
        <f t="shared" si="2"/>
        <v/>
      </c>
      <c r="BA10" s="215" t="str">
        <f t="shared" si="2"/>
        <v/>
      </c>
      <c r="BB10" s="215" t="str">
        <f t="shared" si="2"/>
        <v/>
      </c>
      <c r="BC10" s="215" t="str">
        <f t="shared" si="2"/>
        <v/>
      </c>
      <c r="BD10" s="215" t="str">
        <f t="shared" si="2"/>
        <v/>
      </c>
      <c r="BE10" s="215" t="str">
        <f t="shared" si="2"/>
        <v/>
      </c>
      <c r="BF10" s="215" t="str">
        <f t="shared" si="2"/>
        <v/>
      </c>
      <c r="BG10" s="215" t="str">
        <f t="shared" si="2"/>
        <v/>
      </c>
      <c r="BH10" s="215" t="str">
        <f t="shared" si="2"/>
        <v/>
      </c>
      <c r="BI10" s="215" t="str">
        <f t="shared" si="2"/>
        <v/>
      </c>
      <c r="BJ10" s="215" t="str">
        <f t="shared" si="2"/>
        <v/>
      </c>
      <c r="BK10" s="215" t="str">
        <f t="shared" si="2"/>
        <v/>
      </c>
      <c r="BL10" s="215" t="str">
        <f t="shared" si="2"/>
        <v/>
      </c>
      <c r="BM10" s="215" t="str">
        <f t="shared" si="2"/>
        <v/>
      </c>
      <c r="BN10" s="215" t="str">
        <f t="shared" si="2"/>
        <v/>
      </c>
      <c r="BO10" s="215" t="str">
        <f t="shared" si="2"/>
        <v/>
      </c>
      <c r="BP10" s="215" t="str">
        <f t="shared" si="2"/>
        <v/>
      </c>
      <c r="BQ10" s="215" t="str">
        <f t="shared" si="2"/>
        <v/>
      </c>
      <c r="BR10" s="215" t="str">
        <f t="shared" si="2"/>
        <v/>
      </c>
      <c r="BS10" s="215" t="str">
        <f t="shared" si="2"/>
        <v/>
      </c>
      <c r="BT10" s="215" t="str">
        <f t="shared" si="2"/>
        <v/>
      </c>
      <c r="BU10" s="215" t="str">
        <f t="shared" si="2"/>
        <v/>
      </c>
      <c r="BV10" s="215" t="str">
        <f t="shared" si="2"/>
        <v/>
      </c>
      <c r="BW10" s="348" t="s">
        <v>9</v>
      </c>
      <c r="BX10" s="349"/>
      <c r="BY10" s="349"/>
      <c r="BZ10" s="349"/>
      <c r="CA10" s="349"/>
      <c r="CB10" s="349"/>
      <c r="CC10" s="349"/>
      <c r="CD10" s="349"/>
      <c r="CE10" s="349"/>
      <c r="CF10" s="349"/>
      <c r="CG10" s="349"/>
      <c r="CH10" s="350"/>
      <c r="CI10" s="187"/>
      <c r="CJ10" s="188"/>
      <c r="CK10" s="187"/>
      <c r="CN10" s="183" t="str">
        <f>IF(C3&lt;&gt;"新型コロナウイルス感染症","入力内容から発生人数を算出しています。WEB報告の参考としてください。","")</f>
        <v/>
      </c>
      <c r="CQ10" s="187"/>
    </row>
    <row r="11" spans="1:98" s="183" customFormat="1" ht="14.15" customHeight="1" x14ac:dyDescent="0.2">
      <c r="A11" s="380"/>
      <c r="B11" s="295"/>
      <c r="C11" s="296"/>
      <c r="D11" s="295"/>
      <c r="E11" s="296"/>
      <c r="F11" s="364"/>
      <c r="G11" s="365"/>
      <c r="H11" s="366"/>
      <c r="I11" s="377"/>
      <c r="J11" s="364"/>
      <c r="K11" s="373" t="s">
        <v>5</v>
      </c>
      <c r="L11" s="373" t="s">
        <v>19</v>
      </c>
      <c r="M11" s="377"/>
      <c r="N11" s="359"/>
      <c r="O11" s="216">
        <f>IFERROR(DAY($D$5),"")</f>
        <v>1</v>
      </c>
      <c r="P11" s="217">
        <f>IFERROR(DAY($D$5+1),"")</f>
        <v>2</v>
      </c>
      <c r="Q11" s="217">
        <f>IFERROR(DAY($D$5+2),"")</f>
        <v>3</v>
      </c>
      <c r="R11" s="217">
        <f>IFERROR(DAY($D$5+3),"")</f>
        <v>4</v>
      </c>
      <c r="S11" s="217">
        <f>IFERROR(DAY($D$5+4),"")</f>
        <v>5</v>
      </c>
      <c r="T11" s="217">
        <f>IFERROR(DAY($D$5+5),"")</f>
        <v>6</v>
      </c>
      <c r="U11" s="217">
        <f>IFERROR(DAY($D$5+6),"")</f>
        <v>7</v>
      </c>
      <c r="V11" s="217">
        <f>IFERROR(DAY($D$5+7),"")</f>
        <v>8</v>
      </c>
      <c r="W11" s="217">
        <f>IFERROR(DAY($D$5+8),"")</f>
        <v>9</v>
      </c>
      <c r="X11" s="217">
        <f>IFERROR(DAY($D$5+9),"")</f>
        <v>10</v>
      </c>
      <c r="Y11" s="217">
        <f>IFERROR(DAY($D$5+10),"")</f>
        <v>11</v>
      </c>
      <c r="Z11" s="217">
        <f>IFERROR(DAY($D$5+11),"")</f>
        <v>12</v>
      </c>
      <c r="AA11" s="217">
        <f>IFERROR(DAY($D$5+12),"")</f>
        <v>13</v>
      </c>
      <c r="AB11" s="217">
        <f>IFERROR(DAY($D$5+13),"")</f>
        <v>14</v>
      </c>
      <c r="AC11" s="217">
        <f>IFERROR(DAY($D$5+14),"")</f>
        <v>15</v>
      </c>
      <c r="AD11" s="217">
        <f>IFERROR(DAY($D$5+15),"")</f>
        <v>16</v>
      </c>
      <c r="AE11" s="217">
        <f>IFERROR(DAY($D$5+16),"")</f>
        <v>17</v>
      </c>
      <c r="AF11" s="217">
        <f>IFERROR(DAY($D$5+17),"")</f>
        <v>18</v>
      </c>
      <c r="AG11" s="217">
        <f>IFERROR(DAY($D$5+18),"")</f>
        <v>19</v>
      </c>
      <c r="AH11" s="217">
        <f>IFERROR(DAY($D$5+19),"")</f>
        <v>20</v>
      </c>
      <c r="AI11" s="217">
        <f>IFERROR(DAY($D$5+20),"")</f>
        <v>21</v>
      </c>
      <c r="AJ11" s="217">
        <f>IFERROR(DAY($D$5+21),"")</f>
        <v>22</v>
      </c>
      <c r="AK11" s="217">
        <f>IFERROR(DAY($D$5+22),"")</f>
        <v>23</v>
      </c>
      <c r="AL11" s="217">
        <f>IFERROR(DAY($D$5+23),"")</f>
        <v>24</v>
      </c>
      <c r="AM11" s="217">
        <f>IFERROR(DAY($D$5+24),"")</f>
        <v>25</v>
      </c>
      <c r="AN11" s="217">
        <f>IFERROR(DAY($D$5+25),"")</f>
        <v>26</v>
      </c>
      <c r="AO11" s="217">
        <f>IFERROR(DAY($D$5+26),"")</f>
        <v>27</v>
      </c>
      <c r="AP11" s="217">
        <f>IFERROR(DAY($D$5+27),"")</f>
        <v>28</v>
      </c>
      <c r="AQ11" s="217">
        <f>IFERROR(DAY($D$5+28),"")</f>
        <v>29</v>
      </c>
      <c r="AR11" s="217">
        <f>IFERROR(DAY($D$5+29),"")</f>
        <v>30</v>
      </c>
      <c r="AS11" s="217">
        <f>IFERROR(DAY($D$5+30),"")</f>
        <v>1</v>
      </c>
      <c r="AT11" s="217">
        <f>IFERROR(DAY($D$5+31),"")</f>
        <v>2</v>
      </c>
      <c r="AU11" s="217">
        <f>IFERROR(DAY($D$5+32),"")</f>
        <v>3</v>
      </c>
      <c r="AV11" s="217">
        <f>IFERROR(DAY($D$5+33),"")</f>
        <v>4</v>
      </c>
      <c r="AW11" s="217">
        <f>IFERROR(DAY($D$5+34),"")</f>
        <v>5</v>
      </c>
      <c r="AX11" s="217">
        <f>IFERROR(DAY($D$5+35),"")</f>
        <v>6</v>
      </c>
      <c r="AY11" s="217">
        <f>IFERROR(DAY($D$5+36),"")</f>
        <v>7</v>
      </c>
      <c r="AZ11" s="217">
        <f>IFERROR(DAY($D$5+37),"")</f>
        <v>8</v>
      </c>
      <c r="BA11" s="217">
        <f>IFERROR(DAY($D$5+38),"")</f>
        <v>9</v>
      </c>
      <c r="BB11" s="217">
        <f>IFERROR(DAY($D$5+39),"")</f>
        <v>10</v>
      </c>
      <c r="BC11" s="217">
        <f>IFERROR(DAY($D$5+40),"")</f>
        <v>11</v>
      </c>
      <c r="BD11" s="217">
        <f>IFERROR(DAY($D$5+41),"")</f>
        <v>12</v>
      </c>
      <c r="BE11" s="217">
        <f>IFERROR(DAY($D$5+42),"")</f>
        <v>13</v>
      </c>
      <c r="BF11" s="217">
        <f>IFERROR(DAY($D$5+43),"")</f>
        <v>14</v>
      </c>
      <c r="BG11" s="217">
        <f>IFERROR(DAY($D$5+44),"")</f>
        <v>15</v>
      </c>
      <c r="BH11" s="217">
        <f>IFERROR(DAY($D$5+45),"")</f>
        <v>16</v>
      </c>
      <c r="BI11" s="217">
        <f>IFERROR(DAY($D$5+46),"")</f>
        <v>17</v>
      </c>
      <c r="BJ11" s="217">
        <f>IFERROR(DAY($D$5+47),"")</f>
        <v>18</v>
      </c>
      <c r="BK11" s="217">
        <f>IFERROR(DAY($D$5+48),"")</f>
        <v>19</v>
      </c>
      <c r="BL11" s="217">
        <f>IFERROR(DAY($D$5+49),"")</f>
        <v>20</v>
      </c>
      <c r="BM11" s="217">
        <f>IFERROR(DAY($D$5+50),"")</f>
        <v>21</v>
      </c>
      <c r="BN11" s="217">
        <f>IFERROR(DAY($D$5+51),"")</f>
        <v>22</v>
      </c>
      <c r="BO11" s="217">
        <f>IFERROR(DAY($D$5+52),"")</f>
        <v>23</v>
      </c>
      <c r="BP11" s="217">
        <f>IFERROR(DAY($D$5+53),"")</f>
        <v>24</v>
      </c>
      <c r="BQ11" s="217">
        <f>IFERROR(DAY($D$5+54),"")</f>
        <v>25</v>
      </c>
      <c r="BR11" s="217">
        <f>IFERROR(DAY($D$5+55),"")</f>
        <v>26</v>
      </c>
      <c r="BS11" s="217">
        <f>IFERROR(DAY($D$5+56),"")</f>
        <v>27</v>
      </c>
      <c r="BT11" s="217">
        <f>IFERROR(DAY($D$5+57),"")</f>
        <v>28</v>
      </c>
      <c r="BU11" s="217">
        <f>IFERROR(DAY($D$5+58),"")</f>
        <v>29</v>
      </c>
      <c r="BV11" s="228">
        <f>IFERROR(DAY($D$5+59),"")</f>
        <v>30</v>
      </c>
      <c r="BW11" s="351"/>
      <c r="BX11" s="352"/>
      <c r="BY11" s="352"/>
      <c r="BZ11" s="352"/>
      <c r="CA11" s="352"/>
      <c r="CB11" s="352"/>
      <c r="CC11" s="352"/>
      <c r="CD11" s="352"/>
      <c r="CE11" s="352"/>
      <c r="CF11" s="352"/>
      <c r="CG11" s="352"/>
      <c r="CH11" s="353"/>
      <c r="CI11" s="187"/>
      <c r="CJ11" s="188"/>
      <c r="CK11" s="187"/>
      <c r="CL11" s="183">
        <f>MAX('記入例（入所者・利用者）'!CQ:CQ)</f>
        <v>2</v>
      </c>
      <c r="CN11" s="183" t="str">
        <f>IF(C3&lt;&gt;"新型コロナウイルス感染症","○ユニット・フロア別の有症状者数（累計）","")</f>
        <v/>
      </c>
      <c r="CQ11" s="187"/>
      <c r="CR11" s="270" t="str">
        <f>IF(C3&lt;&gt;"新型コロナウイルス感染症","○有症状者数（現時点）、入院者数、死亡者数","")</f>
        <v/>
      </c>
      <c r="CS11" s="270"/>
      <c r="CT11" s="270"/>
    </row>
    <row r="12" spans="1:98" s="183" customFormat="1" ht="14.15" customHeight="1" thickBot="1" x14ac:dyDescent="0.25">
      <c r="A12" s="381"/>
      <c r="B12" s="297"/>
      <c r="C12" s="298"/>
      <c r="D12" s="297"/>
      <c r="E12" s="298"/>
      <c r="F12" s="367"/>
      <c r="G12" s="368"/>
      <c r="H12" s="369"/>
      <c r="I12" s="378"/>
      <c r="J12" s="367"/>
      <c r="K12" s="367"/>
      <c r="L12" s="367"/>
      <c r="M12" s="378"/>
      <c r="N12" s="360"/>
      <c r="O12" s="219" t="str">
        <f>IFERROR(TEXT(O9,"aaa"),"")</f>
        <v>月</v>
      </c>
      <c r="P12" s="220" t="str">
        <f>IFERROR(TEXT(P9,"aaa"),"")</f>
        <v>火</v>
      </c>
      <c r="Q12" s="220" t="str">
        <f t="shared" ref="Q12:BV12" si="3">IFERROR(TEXT(Q9,"aaa"),"")</f>
        <v>水</v>
      </c>
      <c r="R12" s="220" t="str">
        <f t="shared" si="3"/>
        <v>木</v>
      </c>
      <c r="S12" s="220" t="str">
        <f t="shared" si="3"/>
        <v>金</v>
      </c>
      <c r="T12" s="220" t="str">
        <f t="shared" si="3"/>
        <v>土</v>
      </c>
      <c r="U12" s="220" t="str">
        <f t="shared" si="3"/>
        <v>日</v>
      </c>
      <c r="V12" s="220" t="str">
        <f t="shared" si="3"/>
        <v>月</v>
      </c>
      <c r="W12" s="220" t="str">
        <f t="shared" si="3"/>
        <v>火</v>
      </c>
      <c r="X12" s="220" t="str">
        <f t="shared" si="3"/>
        <v>水</v>
      </c>
      <c r="Y12" s="220" t="str">
        <f t="shared" si="3"/>
        <v>木</v>
      </c>
      <c r="Z12" s="220" t="str">
        <f t="shared" si="3"/>
        <v>金</v>
      </c>
      <c r="AA12" s="220" t="str">
        <f t="shared" si="3"/>
        <v>土</v>
      </c>
      <c r="AB12" s="220" t="str">
        <f t="shared" si="3"/>
        <v>日</v>
      </c>
      <c r="AC12" s="220" t="str">
        <f t="shared" si="3"/>
        <v>月</v>
      </c>
      <c r="AD12" s="220" t="str">
        <f t="shared" si="3"/>
        <v>火</v>
      </c>
      <c r="AE12" s="220" t="str">
        <f t="shared" si="3"/>
        <v>水</v>
      </c>
      <c r="AF12" s="220" t="str">
        <f t="shared" si="3"/>
        <v>木</v>
      </c>
      <c r="AG12" s="220" t="str">
        <f t="shared" si="3"/>
        <v>金</v>
      </c>
      <c r="AH12" s="220" t="str">
        <f t="shared" si="3"/>
        <v>土</v>
      </c>
      <c r="AI12" s="220" t="str">
        <f t="shared" si="3"/>
        <v>日</v>
      </c>
      <c r="AJ12" s="220" t="str">
        <f t="shared" si="3"/>
        <v>月</v>
      </c>
      <c r="AK12" s="220" t="str">
        <f t="shared" si="3"/>
        <v>火</v>
      </c>
      <c r="AL12" s="220" t="str">
        <f t="shared" si="3"/>
        <v>水</v>
      </c>
      <c r="AM12" s="220" t="str">
        <f t="shared" si="3"/>
        <v>木</v>
      </c>
      <c r="AN12" s="220" t="str">
        <f t="shared" si="3"/>
        <v>金</v>
      </c>
      <c r="AO12" s="220" t="str">
        <f t="shared" si="3"/>
        <v>土</v>
      </c>
      <c r="AP12" s="220" t="str">
        <f t="shared" si="3"/>
        <v>日</v>
      </c>
      <c r="AQ12" s="220" t="str">
        <f t="shared" si="3"/>
        <v>月</v>
      </c>
      <c r="AR12" s="220" t="str">
        <f t="shared" si="3"/>
        <v>火</v>
      </c>
      <c r="AS12" s="220" t="str">
        <f t="shared" si="3"/>
        <v>水</v>
      </c>
      <c r="AT12" s="220" t="str">
        <f t="shared" si="3"/>
        <v>木</v>
      </c>
      <c r="AU12" s="220" t="str">
        <f t="shared" si="3"/>
        <v>金</v>
      </c>
      <c r="AV12" s="220" t="str">
        <f t="shared" si="3"/>
        <v>土</v>
      </c>
      <c r="AW12" s="220" t="str">
        <f t="shared" si="3"/>
        <v>日</v>
      </c>
      <c r="AX12" s="220" t="str">
        <f t="shared" si="3"/>
        <v>月</v>
      </c>
      <c r="AY12" s="220" t="str">
        <f t="shared" si="3"/>
        <v>火</v>
      </c>
      <c r="AZ12" s="220" t="str">
        <f t="shared" si="3"/>
        <v>水</v>
      </c>
      <c r="BA12" s="220" t="str">
        <f t="shared" si="3"/>
        <v>木</v>
      </c>
      <c r="BB12" s="220" t="str">
        <f t="shared" si="3"/>
        <v>金</v>
      </c>
      <c r="BC12" s="220" t="str">
        <f t="shared" si="3"/>
        <v>土</v>
      </c>
      <c r="BD12" s="220" t="str">
        <f t="shared" si="3"/>
        <v>日</v>
      </c>
      <c r="BE12" s="220" t="str">
        <f t="shared" si="3"/>
        <v>月</v>
      </c>
      <c r="BF12" s="220" t="str">
        <f t="shared" si="3"/>
        <v>火</v>
      </c>
      <c r="BG12" s="220" t="str">
        <f t="shared" si="3"/>
        <v>水</v>
      </c>
      <c r="BH12" s="220" t="str">
        <f t="shared" si="3"/>
        <v>木</v>
      </c>
      <c r="BI12" s="220" t="str">
        <f t="shared" si="3"/>
        <v>金</v>
      </c>
      <c r="BJ12" s="220" t="str">
        <f t="shared" si="3"/>
        <v>土</v>
      </c>
      <c r="BK12" s="220" t="str">
        <f t="shared" si="3"/>
        <v>日</v>
      </c>
      <c r="BL12" s="220" t="str">
        <f t="shared" si="3"/>
        <v>月</v>
      </c>
      <c r="BM12" s="220" t="str">
        <f t="shared" si="3"/>
        <v>火</v>
      </c>
      <c r="BN12" s="220" t="str">
        <f t="shared" si="3"/>
        <v>水</v>
      </c>
      <c r="BO12" s="220" t="str">
        <f t="shared" si="3"/>
        <v>木</v>
      </c>
      <c r="BP12" s="220" t="str">
        <f t="shared" si="3"/>
        <v>金</v>
      </c>
      <c r="BQ12" s="220" t="str">
        <f t="shared" si="3"/>
        <v>土</v>
      </c>
      <c r="BR12" s="220" t="str">
        <f t="shared" si="3"/>
        <v>日</v>
      </c>
      <c r="BS12" s="220" t="str">
        <f t="shared" si="3"/>
        <v>月</v>
      </c>
      <c r="BT12" s="220" t="str">
        <f t="shared" si="3"/>
        <v>火</v>
      </c>
      <c r="BU12" s="220" t="str">
        <f t="shared" si="3"/>
        <v>水</v>
      </c>
      <c r="BV12" s="220" t="str">
        <f t="shared" si="3"/>
        <v>木</v>
      </c>
      <c r="BW12" s="354"/>
      <c r="BX12" s="355"/>
      <c r="BY12" s="355"/>
      <c r="BZ12" s="355"/>
      <c r="CA12" s="355"/>
      <c r="CB12" s="355"/>
      <c r="CC12" s="355"/>
      <c r="CD12" s="355"/>
      <c r="CE12" s="355"/>
      <c r="CF12" s="355"/>
      <c r="CG12" s="355"/>
      <c r="CH12" s="356"/>
      <c r="CI12" s="229" t="s">
        <v>39</v>
      </c>
      <c r="CJ12" s="230" t="s">
        <v>40</v>
      </c>
      <c r="CK12" s="346" t="s">
        <v>41</v>
      </c>
      <c r="CL12" s="346"/>
      <c r="CN12" s="213"/>
      <c r="CO12" s="213" t="str">
        <f>IF(C3&lt;&gt;"新型コロナウイルス感染症","利用者","")</f>
        <v/>
      </c>
      <c r="CP12" s="213" t="str">
        <f>IF(C3&lt;&gt;"新型コロナウイルス感染症","職員","")</f>
        <v/>
      </c>
      <c r="CQ12" s="187"/>
      <c r="CR12" s="210"/>
      <c r="CS12" s="210" t="str">
        <f>IF(C3&lt;&gt;"新型コロナウイルス感染症","利用者","")</f>
        <v/>
      </c>
      <c r="CT12" s="210" t="str">
        <f>IF(C3&lt;&gt;"新型コロナウイルス感染症","職員","")</f>
        <v/>
      </c>
    </row>
    <row r="13" spans="1:98" ht="15" customHeight="1" x14ac:dyDescent="0.2">
      <c r="A13" s="97" t="str">
        <f>IF(B13="","","1")</f>
        <v>1</v>
      </c>
      <c r="B13" s="385" t="s">
        <v>49</v>
      </c>
      <c r="C13" s="386"/>
      <c r="D13" s="385" t="s">
        <v>59</v>
      </c>
      <c r="E13" s="386"/>
      <c r="F13" s="370" t="s">
        <v>61</v>
      </c>
      <c r="G13" s="371"/>
      <c r="H13" s="372"/>
      <c r="I13" s="101" t="s">
        <v>3</v>
      </c>
      <c r="J13" s="164">
        <v>41</v>
      </c>
      <c r="K13" s="182" t="s">
        <v>44</v>
      </c>
      <c r="L13" s="166">
        <v>45385</v>
      </c>
      <c r="M13" s="244">
        <v>45384</v>
      </c>
      <c r="N13" s="168" t="s">
        <v>45</v>
      </c>
      <c r="O13" s="263"/>
      <c r="P13" s="251" t="s">
        <v>23</v>
      </c>
      <c r="Q13" s="251" t="s">
        <v>23</v>
      </c>
      <c r="R13" s="251" t="s">
        <v>23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1"/>
      <c r="AW13" s="251"/>
      <c r="AX13" s="251"/>
      <c r="AY13" s="251"/>
      <c r="AZ13" s="251"/>
      <c r="BA13" s="251"/>
      <c r="BB13" s="251"/>
      <c r="BC13" s="251"/>
      <c r="BD13" s="251"/>
      <c r="BE13" s="251"/>
      <c r="BF13" s="251"/>
      <c r="BG13" s="251"/>
      <c r="BH13" s="251"/>
      <c r="BI13" s="251"/>
      <c r="BJ13" s="251"/>
      <c r="BK13" s="251"/>
      <c r="BL13" s="251"/>
      <c r="BM13" s="251"/>
      <c r="BN13" s="251"/>
      <c r="BO13" s="251"/>
      <c r="BP13" s="251"/>
      <c r="BQ13" s="251"/>
      <c r="BR13" s="251"/>
      <c r="BS13" s="251"/>
      <c r="BT13" s="251"/>
      <c r="BU13" s="251"/>
      <c r="BV13" s="252"/>
      <c r="BW13" s="142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4"/>
      <c r="CI13" s="6" t="b">
        <f>COUNTIF(O13:BV13,"○")&gt;0</f>
        <v>1</v>
      </c>
      <c r="CJ13" s="29">
        <f t="shared" ref="CJ13:CJ44" ca="1" si="4">IFERROR(OFFSET($O$9,0,MATCH("○",O13:BV13,0)-1,1,1),"")</f>
        <v>45384</v>
      </c>
      <c r="CK13" s="5">
        <f>IF(COUNTIF($B$13:B13,B13)+COUNTIF('記入例（入所者・利用者）'!$CU$15:$CU$24,B13)=1,1,0)</f>
        <v>0</v>
      </c>
      <c r="CL13" s="1">
        <f>SUM($CK$13:CK13)+$CL$11</f>
        <v>2</v>
      </c>
      <c r="CN13" s="213" t="str">
        <f>IF('記入例（入所者・利用者）'!CW15="","",'記入例（入所者・利用者）'!CW15)</f>
        <v/>
      </c>
      <c r="CO13" s="231" t="str">
        <f>IF(AND($C$3&lt;&gt;"新型コロナウイルス感染症",CN13&lt;&gt;""),'記入例（入所者・利用者）'!CX15,"")</f>
        <v/>
      </c>
      <c r="CP13" s="231" t="str">
        <f t="shared" ref="CP13:CP22" si="5">IF(AND($C$3&lt;&gt;"新型コロナウイルス感染症",CN13&lt;&gt;""),COUNTIFS(B:B,CN13,CI:CI,TRUE),"")</f>
        <v/>
      </c>
      <c r="CQ13" s="187"/>
      <c r="CR13" s="209" t="str">
        <f>IF(C3&lt;&gt;"新型コロナウイルス感染症","有症状者数（現時点）","")</f>
        <v/>
      </c>
      <c r="CS13" s="232" t="str">
        <f>IF(C3&lt;&gt;"新型コロナウイルス感染症",'記入例（入所者・利用者）'!DB15,"")</f>
        <v/>
      </c>
      <c r="CT13" s="232" t="str">
        <f ca="1">IF(C3&lt;&gt;"新型コロナウイルス感染症",COUNTIF(OFFSET(A13,0,MATCH(CA3,9:9)-1,100,1),"○"),"")</f>
        <v/>
      </c>
    </row>
    <row r="14" spans="1:98" ht="15" customHeight="1" x14ac:dyDescent="0.2">
      <c r="A14" s="95">
        <f>IFERROR(IF(B14="","",A13+1),"")</f>
        <v>2</v>
      </c>
      <c r="B14" s="276" t="s">
        <v>49</v>
      </c>
      <c r="C14" s="277"/>
      <c r="D14" s="276" t="s">
        <v>60</v>
      </c>
      <c r="E14" s="277"/>
      <c r="F14" s="299" t="s">
        <v>62</v>
      </c>
      <c r="G14" s="300"/>
      <c r="H14" s="301"/>
      <c r="I14" s="109" t="s">
        <v>2</v>
      </c>
      <c r="J14" s="178">
        <v>35</v>
      </c>
      <c r="K14" s="178" t="s">
        <v>44</v>
      </c>
      <c r="L14" s="112">
        <v>45384</v>
      </c>
      <c r="M14" s="112">
        <v>45384</v>
      </c>
      <c r="N14" s="109" t="s">
        <v>7</v>
      </c>
      <c r="O14" s="256"/>
      <c r="P14" s="254" t="s">
        <v>23</v>
      </c>
      <c r="Q14" s="254" t="s">
        <v>23</v>
      </c>
      <c r="R14" s="254" t="s">
        <v>23</v>
      </c>
      <c r="S14" s="254" t="s">
        <v>23</v>
      </c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  <c r="AN14" s="254"/>
      <c r="AO14" s="254"/>
      <c r="AP14" s="254"/>
      <c r="AQ14" s="254"/>
      <c r="AR14" s="254"/>
      <c r="AS14" s="254"/>
      <c r="AT14" s="254"/>
      <c r="AU14" s="254"/>
      <c r="AV14" s="254"/>
      <c r="AW14" s="254"/>
      <c r="AX14" s="254"/>
      <c r="AY14" s="254"/>
      <c r="AZ14" s="254"/>
      <c r="BA14" s="254"/>
      <c r="BB14" s="254"/>
      <c r="BC14" s="254"/>
      <c r="BD14" s="254"/>
      <c r="BE14" s="254"/>
      <c r="BF14" s="254"/>
      <c r="BG14" s="254"/>
      <c r="BH14" s="254"/>
      <c r="BI14" s="254"/>
      <c r="BJ14" s="254"/>
      <c r="BK14" s="254"/>
      <c r="BL14" s="254"/>
      <c r="BM14" s="254"/>
      <c r="BN14" s="254"/>
      <c r="BO14" s="254"/>
      <c r="BP14" s="254"/>
      <c r="BQ14" s="254"/>
      <c r="BR14" s="254"/>
      <c r="BS14" s="254"/>
      <c r="BT14" s="254"/>
      <c r="BU14" s="254"/>
      <c r="BV14" s="255"/>
      <c r="BW14" s="142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4"/>
      <c r="CI14" s="6" t="b">
        <f t="shared" ref="CI14:CI77" si="6">COUNTIF(O14:BV14,"○")&gt;0</f>
        <v>1</v>
      </c>
      <c r="CJ14" s="29">
        <f t="shared" ca="1" si="4"/>
        <v>45384</v>
      </c>
      <c r="CK14" s="5">
        <f>IF(COUNTIF($B$13:B14,B14)+COUNTIF('記入例（入所者・利用者）'!$CU$15:$CU$24,B14)=1,1,0)</f>
        <v>0</v>
      </c>
      <c r="CL14" s="1">
        <f>SUM($CK$13:CK14)+$CL$11</f>
        <v>2</v>
      </c>
      <c r="CN14" s="213" t="str">
        <f>IF('記入例（入所者・利用者）'!CW16="","",'記入例（入所者・利用者）'!CW16)</f>
        <v/>
      </c>
      <c r="CO14" s="231" t="str">
        <f>IF(AND($C$3&lt;&gt;"新型コロナウイルス感染症",CN14&lt;&gt;""),'記入例（入所者・利用者）'!CX16,"")</f>
        <v/>
      </c>
      <c r="CP14" s="231" t="str">
        <f t="shared" si="5"/>
        <v/>
      </c>
      <c r="CQ14" s="187"/>
      <c r="CR14" s="209" t="str">
        <f>IF(C3&lt;&gt;"新型コロナウイルス感染症","入院者数（現時点）","")</f>
        <v/>
      </c>
      <c r="CS14" s="232" t="str">
        <f>IF(C3&lt;&gt;"新型コロナウイルス感染症",'記入例（入所者・利用者）'!DB16,"")</f>
        <v/>
      </c>
      <c r="CT14" s="210" t="str">
        <f>IF($C$3&lt;&gt;"新型コロナウイルス感染症","ー","")</f>
        <v/>
      </c>
    </row>
    <row r="15" spans="1:98" s="2" customFormat="1" ht="15" customHeight="1" x14ac:dyDescent="0.2">
      <c r="A15" s="95">
        <f t="shared" ref="A15:A78" si="7">IFERROR(IF(B15="","",A14+1),"")</f>
        <v>3</v>
      </c>
      <c r="B15" s="276" t="s">
        <v>50</v>
      </c>
      <c r="C15" s="277"/>
      <c r="D15" s="276" t="s">
        <v>60</v>
      </c>
      <c r="E15" s="277"/>
      <c r="F15" s="299" t="s">
        <v>52</v>
      </c>
      <c r="G15" s="300"/>
      <c r="H15" s="301"/>
      <c r="I15" s="109" t="s">
        <v>3</v>
      </c>
      <c r="J15" s="178">
        <v>50</v>
      </c>
      <c r="K15" s="178" t="s">
        <v>44</v>
      </c>
      <c r="L15" s="112">
        <v>45385</v>
      </c>
      <c r="M15" s="112">
        <v>45385</v>
      </c>
      <c r="N15" s="109" t="s">
        <v>8</v>
      </c>
      <c r="O15" s="256"/>
      <c r="P15" s="254"/>
      <c r="Q15" s="254" t="s">
        <v>23</v>
      </c>
      <c r="R15" s="254" t="s">
        <v>23</v>
      </c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55"/>
      <c r="BW15" s="142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4"/>
      <c r="CI15" s="6" t="b">
        <f t="shared" si="6"/>
        <v>1</v>
      </c>
      <c r="CJ15" s="29">
        <f t="shared" ca="1" si="4"/>
        <v>45385</v>
      </c>
      <c r="CK15" s="5">
        <f>IF(COUNTIF($B$13:B15,B15)+COUNTIF('記入例（入所者・利用者）'!$CU$15:$CU$24,B15)=1,1,0)</f>
        <v>0</v>
      </c>
      <c r="CL15" s="1">
        <f>SUM($CK$13:CK15)+$CL$11</f>
        <v>2</v>
      </c>
      <c r="CM15" s="183"/>
      <c r="CN15" s="213" t="str">
        <f>IF('記入例（入所者・利用者）'!CW17="","",'記入例（入所者・利用者）'!CW17)</f>
        <v/>
      </c>
      <c r="CO15" s="231" t="str">
        <f>IF(AND($C$3&lt;&gt;"新型コロナウイルス感染症",CN15&lt;&gt;""),'記入例（入所者・利用者）'!CX17,"")</f>
        <v/>
      </c>
      <c r="CP15" s="231" t="str">
        <f t="shared" si="5"/>
        <v/>
      </c>
      <c r="CQ15" s="183"/>
      <c r="CR15" s="233" t="str">
        <f>IF(C3&lt;&gt;"新型コロナウイルス感染症","死亡者数（累計）","")</f>
        <v/>
      </c>
      <c r="CS15" s="232" t="str">
        <f>IF(C3&lt;&gt;"新型コロナウイルス感染症",'記入例（入所者・利用者）'!DB17,"")</f>
        <v/>
      </c>
      <c r="CT15" s="210" t="str">
        <f>IF($C$3&lt;&gt;"新型コロナウイルス感染症","ー","")</f>
        <v/>
      </c>
    </row>
    <row r="16" spans="1:98" s="2" customFormat="1" ht="15" customHeight="1" x14ac:dyDescent="0.2">
      <c r="A16" s="95">
        <f t="shared" si="7"/>
        <v>4</v>
      </c>
      <c r="B16" s="276" t="s">
        <v>50</v>
      </c>
      <c r="C16" s="277"/>
      <c r="D16" s="276" t="s">
        <v>60</v>
      </c>
      <c r="E16" s="277"/>
      <c r="F16" s="299" t="s">
        <v>53</v>
      </c>
      <c r="G16" s="300"/>
      <c r="H16" s="301"/>
      <c r="I16" s="109" t="s">
        <v>2</v>
      </c>
      <c r="J16" s="178">
        <v>44</v>
      </c>
      <c r="K16" s="178" t="s">
        <v>44</v>
      </c>
      <c r="L16" s="112">
        <v>45385</v>
      </c>
      <c r="M16" s="112">
        <v>45385</v>
      </c>
      <c r="N16" s="109" t="s">
        <v>7</v>
      </c>
      <c r="O16" s="256"/>
      <c r="P16" s="254"/>
      <c r="Q16" s="254" t="s">
        <v>23</v>
      </c>
      <c r="R16" s="254" t="s">
        <v>23</v>
      </c>
      <c r="S16" s="254" t="s">
        <v>23</v>
      </c>
      <c r="T16" s="254" t="s">
        <v>23</v>
      </c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/>
      <c r="BF16" s="254"/>
      <c r="BG16" s="254"/>
      <c r="BH16" s="254"/>
      <c r="BI16" s="254"/>
      <c r="BJ16" s="254"/>
      <c r="BK16" s="254"/>
      <c r="BL16" s="254"/>
      <c r="BM16" s="254"/>
      <c r="BN16" s="254"/>
      <c r="BO16" s="254"/>
      <c r="BP16" s="254"/>
      <c r="BQ16" s="254"/>
      <c r="BR16" s="254"/>
      <c r="BS16" s="254"/>
      <c r="BT16" s="254"/>
      <c r="BU16" s="254"/>
      <c r="BV16" s="255"/>
      <c r="BW16" s="142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4"/>
      <c r="CI16" s="6" t="b">
        <f t="shared" si="6"/>
        <v>1</v>
      </c>
      <c r="CJ16" s="29">
        <f t="shared" ca="1" si="4"/>
        <v>45385</v>
      </c>
      <c r="CK16" s="5">
        <f>IF(COUNTIF($B$13:B16,B16)+COUNTIF('記入例（入所者・利用者）'!$CU$15:$CU$24,B16)=1,1,0)</f>
        <v>0</v>
      </c>
      <c r="CL16" s="1">
        <f>SUM($CK$13:CK16)+$CL$11</f>
        <v>2</v>
      </c>
      <c r="CM16" s="183"/>
      <c r="CN16" s="213" t="str">
        <f>IF('記入例（入所者・利用者）'!CW18="","",'記入例（入所者・利用者）'!CW18)</f>
        <v/>
      </c>
      <c r="CO16" s="231" t="str">
        <f>IF(AND($C$3&lt;&gt;"新型コロナウイルス感染症",CN16&lt;&gt;""),'記入例（入所者・利用者）'!CX18,"")</f>
        <v/>
      </c>
      <c r="CP16" s="231" t="str">
        <f t="shared" si="5"/>
        <v/>
      </c>
      <c r="CQ16" s="183"/>
      <c r="CR16" s="183"/>
      <c r="CS16" s="183"/>
      <c r="CT16" s="183"/>
    </row>
    <row r="17" spans="1:98" s="2" customFormat="1" ht="15" customHeight="1" x14ac:dyDescent="0.2">
      <c r="A17" s="95">
        <f t="shared" si="7"/>
        <v>5</v>
      </c>
      <c r="B17" s="276" t="s">
        <v>50</v>
      </c>
      <c r="C17" s="277"/>
      <c r="D17" s="276" t="s">
        <v>60</v>
      </c>
      <c r="E17" s="277"/>
      <c r="F17" s="299" t="s">
        <v>54</v>
      </c>
      <c r="G17" s="300"/>
      <c r="H17" s="301"/>
      <c r="I17" s="109" t="s">
        <v>2</v>
      </c>
      <c r="J17" s="178">
        <v>38</v>
      </c>
      <c r="K17" s="178" t="s">
        <v>44</v>
      </c>
      <c r="L17" s="112">
        <v>45385</v>
      </c>
      <c r="M17" s="112">
        <v>45385</v>
      </c>
      <c r="N17" s="109" t="s">
        <v>55</v>
      </c>
      <c r="O17" s="256"/>
      <c r="P17" s="254"/>
      <c r="Q17" s="254" t="s">
        <v>23</v>
      </c>
      <c r="R17" s="254" t="s">
        <v>23</v>
      </c>
      <c r="S17" s="254" t="s">
        <v>23</v>
      </c>
      <c r="T17" s="254" t="s">
        <v>23</v>
      </c>
      <c r="U17" s="254" t="s">
        <v>23</v>
      </c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  <c r="BR17" s="254"/>
      <c r="BS17" s="254"/>
      <c r="BT17" s="254"/>
      <c r="BU17" s="254"/>
      <c r="BV17" s="255"/>
      <c r="BW17" s="142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4"/>
      <c r="CI17" s="6" t="b">
        <f t="shared" si="6"/>
        <v>1</v>
      </c>
      <c r="CJ17" s="29">
        <f t="shared" ca="1" si="4"/>
        <v>45385</v>
      </c>
      <c r="CK17" s="5">
        <f>IF(COUNTIF($B$13:B17,B17)+COUNTIF('記入例（入所者・利用者）'!$CU$15:$CU$24,B17)=1,1,0)</f>
        <v>0</v>
      </c>
      <c r="CL17" s="1">
        <f>SUM($CK$13:CK17)+$CL$11</f>
        <v>2</v>
      </c>
      <c r="CM17" s="183"/>
      <c r="CN17" s="213" t="str">
        <f>IF('記入例（入所者・利用者）'!CW19="","",'記入例（入所者・利用者）'!CW19)</f>
        <v/>
      </c>
      <c r="CO17" s="231" t="str">
        <f>IF(AND($C$3&lt;&gt;"新型コロナウイルス感染症",CN17&lt;&gt;""),'記入例（入所者・利用者）'!CX19,"")</f>
        <v/>
      </c>
      <c r="CP17" s="231" t="str">
        <f t="shared" si="5"/>
        <v/>
      </c>
      <c r="CQ17" s="183"/>
      <c r="CR17" s="183"/>
      <c r="CS17" s="183"/>
      <c r="CT17" s="183"/>
    </row>
    <row r="18" spans="1:98" s="2" customFormat="1" ht="15" customHeight="1" x14ac:dyDescent="0.2">
      <c r="A18" s="95" t="str">
        <f t="shared" si="7"/>
        <v/>
      </c>
      <c r="B18" s="276"/>
      <c r="C18" s="277"/>
      <c r="D18" s="276"/>
      <c r="E18" s="277"/>
      <c r="F18" s="299"/>
      <c r="G18" s="300"/>
      <c r="H18" s="301"/>
      <c r="I18" s="109"/>
      <c r="J18" s="178"/>
      <c r="K18" s="178"/>
      <c r="L18" s="178"/>
      <c r="M18" s="112"/>
      <c r="N18" s="109"/>
      <c r="O18" s="256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  <c r="BR18" s="254"/>
      <c r="BS18" s="254"/>
      <c r="BT18" s="254"/>
      <c r="BU18" s="254"/>
      <c r="BV18" s="255"/>
      <c r="BW18" s="142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4"/>
      <c r="CI18" s="6" t="b">
        <f t="shared" si="6"/>
        <v>0</v>
      </c>
      <c r="CJ18" s="29" t="str">
        <f t="shared" ca="1" si="4"/>
        <v/>
      </c>
      <c r="CK18" s="5">
        <f>IF(COUNTIF($B$13:B18,B18)+COUNTIF('記入例（入所者・利用者）'!$CU$15:$CU$24,B18)=1,1,0)</f>
        <v>0</v>
      </c>
      <c r="CL18" s="1">
        <f>SUM($CK$13:CK18)+$CL$11</f>
        <v>2</v>
      </c>
      <c r="CM18" s="183"/>
      <c r="CN18" s="213" t="str">
        <f>IF('記入例（入所者・利用者）'!CW20="","",'記入例（入所者・利用者）'!CW20)</f>
        <v/>
      </c>
      <c r="CO18" s="231" t="str">
        <f>IF(AND($C$3&lt;&gt;"新型コロナウイルス感染症",CN18&lt;&gt;""),'記入例（入所者・利用者）'!CX20,"")</f>
        <v/>
      </c>
      <c r="CP18" s="231" t="str">
        <f t="shared" si="5"/>
        <v/>
      </c>
      <c r="CQ18" s="183"/>
      <c r="CR18" s="183"/>
      <c r="CS18" s="183"/>
      <c r="CT18" s="183"/>
    </row>
    <row r="19" spans="1:98" s="2" customFormat="1" ht="15" customHeight="1" x14ac:dyDescent="0.2">
      <c r="A19" s="95" t="str">
        <f t="shared" si="7"/>
        <v/>
      </c>
      <c r="B19" s="276"/>
      <c r="C19" s="277"/>
      <c r="D19" s="276"/>
      <c r="E19" s="277"/>
      <c r="F19" s="299"/>
      <c r="G19" s="300"/>
      <c r="H19" s="301"/>
      <c r="I19" s="109"/>
      <c r="J19" s="178"/>
      <c r="K19" s="178"/>
      <c r="L19" s="178"/>
      <c r="M19" s="112"/>
      <c r="N19" s="109"/>
      <c r="O19" s="256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4"/>
      <c r="BH19" s="254"/>
      <c r="BI19" s="254"/>
      <c r="BJ19" s="254"/>
      <c r="BK19" s="254"/>
      <c r="BL19" s="254"/>
      <c r="BM19" s="254"/>
      <c r="BN19" s="254"/>
      <c r="BO19" s="254"/>
      <c r="BP19" s="254"/>
      <c r="BQ19" s="254"/>
      <c r="BR19" s="254"/>
      <c r="BS19" s="254"/>
      <c r="BT19" s="254"/>
      <c r="BU19" s="254"/>
      <c r="BV19" s="255"/>
      <c r="BW19" s="142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4"/>
      <c r="CI19" s="6" t="b">
        <f t="shared" si="6"/>
        <v>0</v>
      </c>
      <c r="CJ19" s="29" t="str">
        <f t="shared" ca="1" si="4"/>
        <v/>
      </c>
      <c r="CK19" s="5">
        <f>IF(COUNTIF($B$13:B19,B19)+COUNTIF('記入例（入所者・利用者）'!$CU$15:$CU$24,B19)=1,1,0)</f>
        <v>0</v>
      </c>
      <c r="CL19" s="1">
        <f>SUM($CK$13:CK19)+$CL$11</f>
        <v>2</v>
      </c>
      <c r="CM19" s="183"/>
      <c r="CN19" s="213" t="str">
        <f>IF('記入例（入所者・利用者）'!CW21="","",'記入例（入所者・利用者）'!CW21)</f>
        <v/>
      </c>
      <c r="CO19" s="231" t="str">
        <f>IF(AND($C$3&lt;&gt;"新型コロナウイルス感染症",CN19&lt;&gt;""),'記入例（入所者・利用者）'!CX21,"")</f>
        <v/>
      </c>
      <c r="CP19" s="231" t="str">
        <f t="shared" si="5"/>
        <v/>
      </c>
      <c r="CQ19" s="183"/>
      <c r="CR19" s="183"/>
      <c r="CS19" s="183"/>
      <c r="CT19" s="183"/>
    </row>
    <row r="20" spans="1:98" s="2" customFormat="1" ht="15" customHeight="1" x14ac:dyDescent="0.2">
      <c r="A20" s="95" t="str">
        <f t="shared" si="7"/>
        <v/>
      </c>
      <c r="B20" s="276"/>
      <c r="C20" s="277"/>
      <c r="D20" s="276"/>
      <c r="E20" s="277"/>
      <c r="F20" s="299"/>
      <c r="G20" s="300"/>
      <c r="H20" s="301"/>
      <c r="I20" s="109"/>
      <c r="J20" s="178"/>
      <c r="K20" s="178"/>
      <c r="L20" s="178"/>
      <c r="M20" s="112"/>
      <c r="N20" s="109"/>
      <c r="O20" s="256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/>
      <c r="BF20" s="254"/>
      <c r="BG20" s="254"/>
      <c r="BH20" s="254"/>
      <c r="BI20" s="254"/>
      <c r="BJ20" s="254"/>
      <c r="BK20" s="254"/>
      <c r="BL20" s="254"/>
      <c r="BM20" s="254"/>
      <c r="BN20" s="254"/>
      <c r="BO20" s="254"/>
      <c r="BP20" s="254"/>
      <c r="BQ20" s="254"/>
      <c r="BR20" s="254"/>
      <c r="BS20" s="254"/>
      <c r="BT20" s="254"/>
      <c r="BU20" s="254"/>
      <c r="BV20" s="255"/>
      <c r="BW20" s="142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4"/>
      <c r="CI20" s="6" t="b">
        <f t="shared" si="6"/>
        <v>0</v>
      </c>
      <c r="CJ20" s="29" t="str">
        <f t="shared" ca="1" si="4"/>
        <v/>
      </c>
      <c r="CK20" s="5">
        <f>IF(COUNTIF($B$13:B20,B20)+COUNTIF('記入例（入所者・利用者）'!$CU$15:$CU$24,B20)=1,1,0)</f>
        <v>0</v>
      </c>
      <c r="CL20" s="1">
        <f>SUM($CK$13:CK20)+$CL$11</f>
        <v>2</v>
      </c>
      <c r="CM20" s="183"/>
      <c r="CN20" s="213" t="str">
        <f>IF('記入例（入所者・利用者）'!CW22="","",'記入例（入所者・利用者）'!CW22)</f>
        <v/>
      </c>
      <c r="CO20" s="231" t="str">
        <f>IF(AND($C$3&lt;&gt;"新型コロナウイルス感染症",CN20&lt;&gt;""),'記入例（入所者・利用者）'!CX22,"")</f>
        <v/>
      </c>
      <c r="CP20" s="231" t="str">
        <f t="shared" si="5"/>
        <v/>
      </c>
      <c r="CQ20" s="183"/>
      <c r="CR20" s="183"/>
      <c r="CS20" s="183"/>
      <c r="CT20" s="183"/>
    </row>
    <row r="21" spans="1:98" s="2" customFormat="1" ht="15" customHeight="1" x14ac:dyDescent="0.2">
      <c r="A21" s="95" t="str">
        <f t="shared" si="7"/>
        <v/>
      </c>
      <c r="B21" s="276"/>
      <c r="C21" s="277"/>
      <c r="D21" s="276"/>
      <c r="E21" s="277"/>
      <c r="F21" s="299"/>
      <c r="G21" s="300"/>
      <c r="H21" s="301"/>
      <c r="I21" s="107"/>
      <c r="J21" s="117"/>
      <c r="K21" s="178"/>
      <c r="L21" s="178"/>
      <c r="M21" s="112"/>
      <c r="N21" s="107"/>
      <c r="O21" s="257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58"/>
      <c r="AK21" s="258"/>
      <c r="AL21" s="258"/>
      <c r="AM21" s="258"/>
      <c r="AN21" s="258"/>
      <c r="AO21" s="258"/>
      <c r="AP21" s="258"/>
      <c r="AQ21" s="258"/>
      <c r="AR21" s="258"/>
      <c r="AS21" s="258"/>
      <c r="AT21" s="258"/>
      <c r="AU21" s="258"/>
      <c r="AV21" s="258"/>
      <c r="AW21" s="258"/>
      <c r="AX21" s="258"/>
      <c r="AY21" s="258"/>
      <c r="AZ21" s="258"/>
      <c r="BA21" s="258"/>
      <c r="BB21" s="258"/>
      <c r="BC21" s="258"/>
      <c r="BD21" s="258"/>
      <c r="BE21" s="258"/>
      <c r="BF21" s="258"/>
      <c r="BG21" s="258"/>
      <c r="BH21" s="258"/>
      <c r="BI21" s="258"/>
      <c r="BJ21" s="258"/>
      <c r="BK21" s="258"/>
      <c r="BL21" s="258"/>
      <c r="BM21" s="258"/>
      <c r="BN21" s="258"/>
      <c r="BO21" s="258"/>
      <c r="BP21" s="258"/>
      <c r="BQ21" s="258"/>
      <c r="BR21" s="258"/>
      <c r="BS21" s="258"/>
      <c r="BT21" s="258"/>
      <c r="BU21" s="258"/>
      <c r="BV21" s="259"/>
      <c r="BW21" s="148"/>
      <c r="BX21" s="149"/>
      <c r="BY21" s="149"/>
      <c r="BZ21" s="149"/>
      <c r="CA21" s="149"/>
      <c r="CB21" s="149"/>
      <c r="CC21" s="149"/>
      <c r="CD21" s="149"/>
      <c r="CE21" s="149"/>
      <c r="CF21" s="149"/>
      <c r="CG21" s="149"/>
      <c r="CH21" s="150"/>
      <c r="CI21" s="6" t="b">
        <f t="shared" si="6"/>
        <v>0</v>
      </c>
      <c r="CJ21" s="29" t="str">
        <f t="shared" ca="1" si="4"/>
        <v/>
      </c>
      <c r="CK21" s="5">
        <f>IF(COUNTIF($B$13:B21,B21)+COUNTIF('記入例（入所者・利用者）'!$CU$15:$CU$24,B21)=1,1,0)</f>
        <v>0</v>
      </c>
      <c r="CL21" s="1">
        <f>SUM($CK$13:CK21)+$CL$11</f>
        <v>2</v>
      </c>
      <c r="CM21" s="183"/>
      <c r="CN21" s="213" t="str">
        <f>IF('記入例（入所者・利用者）'!CW23="","",'記入例（入所者・利用者）'!CW23)</f>
        <v/>
      </c>
      <c r="CO21" s="231" t="str">
        <f>IF(AND($C$3&lt;&gt;"新型コロナウイルス感染症",CN21&lt;&gt;""),'記入例（入所者・利用者）'!CX23,"")</f>
        <v/>
      </c>
      <c r="CP21" s="231" t="str">
        <f t="shared" si="5"/>
        <v/>
      </c>
      <c r="CQ21" s="183"/>
      <c r="CR21" s="183"/>
      <c r="CS21" s="183"/>
      <c r="CT21" s="183"/>
    </row>
    <row r="22" spans="1:98" s="2" customFormat="1" ht="15" customHeight="1" x14ac:dyDescent="0.2">
      <c r="A22" s="95" t="str">
        <f t="shared" si="7"/>
        <v/>
      </c>
      <c r="B22" s="276"/>
      <c r="C22" s="277"/>
      <c r="D22" s="276"/>
      <c r="E22" s="277"/>
      <c r="F22" s="299"/>
      <c r="G22" s="300"/>
      <c r="H22" s="301"/>
      <c r="I22" s="107"/>
      <c r="J22" s="117"/>
      <c r="K22" s="178"/>
      <c r="L22" s="178"/>
      <c r="M22" s="107"/>
      <c r="N22" s="107"/>
      <c r="O22" s="257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58"/>
      <c r="AK22" s="258"/>
      <c r="AL22" s="258"/>
      <c r="AM22" s="258"/>
      <c r="AN22" s="258"/>
      <c r="AO22" s="258"/>
      <c r="AP22" s="258"/>
      <c r="AQ22" s="258"/>
      <c r="AR22" s="258"/>
      <c r="AS22" s="258"/>
      <c r="AT22" s="258"/>
      <c r="AU22" s="258"/>
      <c r="AV22" s="258"/>
      <c r="AW22" s="258"/>
      <c r="AX22" s="258"/>
      <c r="AY22" s="258"/>
      <c r="AZ22" s="258"/>
      <c r="BA22" s="258"/>
      <c r="BB22" s="258"/>
      <c r="BC22" s="258"/>
      <c r="BD22" s="258"/>
      <c r="BE22" s="258"/>
      <c r="BF22" s="258"/>
      <c r="BG22" s="258"/>
      <c r="BH22" s="258"/>
      <c r="BI22" s="258"/>
      <c r="BJ22" s="258"/>
      <c r="BK22" s="258"/>
      <c r="BL22" s="258"/>
      <c r="BM22" s="258"/>
      <c r="BN22" s="258"/>
      <c r="BO22" s="258"/>
      <c r="BP22" s="258"/>
      <c r="BQ22" s="258"/>
      <c r="BR22" s="258"/>
      <c r="BS22" s="258"/>
      <c r="BT22" s="258"/>
      <c r="BU22" s="258"/>
      <c r="BV22" s="259"/>
      <c r="BW22" s="148"/>
      <c r="BX22" s="149"/>
      <c r="BY22" s="149"/>
      <c r="BZ22" s="149"/>
      <c r="CA22" s="149"/>
      <c r="CB22" s="149"/>
      <c r="CC22" s="149"/>
      <c r="CD22" s="149"/>
      <c r="CE22" s="149"/>
      <c r="CF22" s="149"/>
      <c r="CG22" s="149"/>
      <c r="CH22" s="150"/>
      <c r="CI22" s="6" t="b">
        <f t="shared" si="6"/>
        <v>0</v>
      </c>
      <c r="CJ22" s="29" t="str">
        <f t="shared" ca="1" si="4"/>
        <v/>
      </c>
      <c r="CK22" s="5">
        <f>IF(COUNTIF($B$13:B22,B22)+COUNTIF('記入例（入所者・利用者）'!$CU$15:$CU$24,B22)=1,1,0)</f>
        <v>0</v>
      </c>
      <c r="CL22" s="1">
        <f>SUM($CK$13:CK22)+$CL$11</f>
        <v>2</v>
      </c>
      <c r="CM22" s="183"/>
      <c r="CN22" s="213" t="str">
        <f>IF('記入例（入所者・利用者）'!CW24="","",'記入例（入所者・利用者）'!CW24)</f>
        <v/>
      </c>
      <c r="CO22" s="231" t="str">
        <f>IF(AND($C$3&lt;&gt;"新型コロナウイルス感染症",CN22&lt;&gt;""),'記入例（入所者・利用者）'!CX24,"")</f>
        <v/>
      </c>
      <c r="CP22" s="231" t="str">
        <f t="shared" si="5"/>
        <v/>
      </c>
      <c r="CQ22" s="183"/>
      <c r="CR22" s="183"/>
      <c r="CS22" s="183"/>
      <c r="CT22" s="183"/>
    </row>
    <row r="23" spans="1:98" s="2" customFormat="1" ht="15" customHeight="1" x14ac:dyDescent="0.2">
      <c r="A23" s="95" t="str">
        <f t="shared" si="7"/>
        <v/>
      </c>
      <c r="B23" s="276"/>
      <c r="C23" s="277"/>
      <c r="D23" s="276"/>
      <c r="E23" s="277"/>
      <c r="F23" s="299"/>
      <c r="G23" s="300"/>
      <c r="H23" s="301"/>
      <c r="I23" s="107"/>
      <c r="J23" s="117"/>
      <c r="K23" s="178"/>
      <c r="L23" s="178"/>
      <c r="M23" s="107"/>
      <c r="N23" s="107"/>
      <c r="O23" s="257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258"/>
      <c r="AO23" s="258"/>
      <c r="AP23" s="258"/>
      <c r="AQ23" s="258"/>
      <c r="AR23" s="258"/>
      <c r="AS23" s="258"/>
      <c r="AT23" s="258"/>
      <c r="AU23" s="258"/>
      <c r="AV23" s="258"/>
      <c r="AW23" s="258"/>
      <c r="AX23" s="258"/>
      <c r="AY23" s="258"/>
      <c r="AZ23" s="258"/>
      <c r="BA23" s="258"/>
      <c r="BB23" s="258"/>
      <c r="BC23" s="258"/>
      <c r="BD23" s="258"/>
      <c r="BE23" s="258"/>
      <c r="BF23" s="258"/>
      <c r="BG23" s="258"/>
      <c r="BH23" s="258"/>
      <c r="BI23" s="258"/>
      <c r="BJ23" s="258"/>
      <c r="BK23" s="258"/>
      <c r="BL23" s="258"/>
      <c r="BM23" s="258"/>
      <c r="BN23" s="258"/>
      <c r="BO23" s="258"/>
      <c r="BP23" s="258"/>
      <c r="BQ23" s="258"/>
      <c r="BR23" s="258"/>
      <c r="BS23" s="258"/>
      <c r="BT23" s="258"/>
      <c r="BU23" s="258"/>
      <c r="BV23" s="259"/>
      <c r="BW23" s="148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50"/>
      <c r="CI23" s="6" t="b">
        <f t="shared" si="6"/>
        <v>0</v>
      </c>
      <c r="CJ23" s="29" t="str">
        <f t="shared" ca="1" si="4"/>
        <v/>
      </c>
      <c r="CK23" s="5">
        <f>IF(COUNTIF($B$13:B23,B23)+COUNTIF('記入例（入所者・利用者）'!$CU$15:$CU$24,B23)=1,1,0)</f>
        <v>0</v>
      </c>
      <c r="CL23" s="1">
        <f>SUM($CK$13:CK23)+$CL$11</f>
        <v>2</v>
      </c>
      <c r="CM23" s="183"/>
      <c r="CN23" s="213" t="str">
        <f>IF('記入例（入所者・利用者）'!CW25="","",'記入例（入所者・利用者）'!CW25)</f>
        <v/>
      </c>
      <c r="CO23" s="231" t="str">
        <f>IF(AND(C11&lt;&gt;"新型コロナウイルス感染症",CN23&lt;&gt;""),'記入例（入所者・利用者）'!CX25,"")</f>
        <v/>
      </c>
      <c r="CP23" s="231" t="str">
        <f>IF(C3&lt;&gt;"新型コロナウイルス感染症",SUM(CP13:CP22),"")</f>
        <v/>
      </c>
      <c r="CQ23" s="183"/>
      <c r="CR23" s="183"/>
      <c r="CS23" s="183"/>
      <c r="CT23" s="183"/>
    </row>
    <row r="24" spans="1:98" s="2" customFormat="1" ht="15" customHeight="1" x14ac:dyDescent="0.2">
      <c r="A24" s="95" t="str">
        <f t="shared" si="7"/>
        <v/>
      </c>
      <c r="B24" s="276"/>
      <c r="C24" s="277"/>
      <c r="D24" s="276"/>
      <c r="E24" s="277"/>
      <c r="F24" s="299"/>
      <c r="G24" s="300"/>
      <c r="H24" s="301"/>
      <c r="I24" s="107"/>
      <c r="J24" s="117"/>
      <c r="K24" s="178"/>
      <c r="L24" s="178"/>
      <c r="M24" s="107"/>
      <c r="N24" s="107"/>
      <c r="O24" s="257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8"/>
      <c r="AK24" s="258"/>
      <c r="AL24" s="258"/>
      <c r="AM24" s="258"/>
      <c r="AN24" s="258"/>
      <c r="AO24" s="258"/>
      <c r="AP24" s="258"/>
      <c r="AQ24" s="258"/>
      <c r="AR24" s="258"/>
      <c r="AS24" s="258"/>
      <c r="AT24" s="258"/>
      <c r="AU24" s="258"/>
      <c r="AV24" s="258"/>
      <c r="AW24" s="258"/>
      <c r="AX24" s="258"/>
      <c r="AY24" s="258"/>
      <c r="AZ24" s="258"/>
      <c r="BA24" s="258"/>
      <c r="BB24" s="258"/>
      <c r="BC24" s="258"/>
      <c r="BD24" s="258"/>
      <c r="BE24" s="258"/>
      <c r="BF24" s="258"/>
      <c r="BG24" s="258"/>
      <c r="BH24" s="258"/>
      <c r="BI24" s="258"/>
      <c r="BJ24" s="258"/>
      <c r="BK24" s="258"/>
      <c r="BL24" s="258"/>
      <c r="BM24" s="258"/>
      <c r="BN24" s="258"/>
      <c r="BO24" s="258"/>
      <c r="BP24" s="258"/>
      <c r="BQ24" s="258"/>
      <c r="BR24" s="258"/>
      <c r="BS24" s="258"/>
      <c r="BT24" s="258"/>
      <c r="BU24" s="258"/>
      <c r="BV24" s="259"/>
      <c r="BW24" s="148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150"/>
      <c r="CI24" s="6" t="b">
        <f t="shared" si="6"/>
        <v>0</v>
      </c>
      <c r="CJ24" s="29" t="str">
        <f t="shared" ca="1" si="4"/>
        <v/>
      </c>
      <c r="CK24" s="5">
        <f>IF(COUNTIF($B$13:B24,B24)+COUNTIF('記入例（入所者・利用者）'!$CU$15:$CU$24,B24)=1,1,0)</f>
        <v>0</v>
      </c>
      <c r="CL24" s="1">
        <f>SUM($CK$13:CK24)+$CL$11</f>
        <v>2</v>
      </c>
      <c r="CM24" s="183"/>
      <c r="CN24" s="183" t="str">
        <f>IF(C3="新型コロナウイルス感染症","入力内容から発生人数を算出しています。WEB報告の参考としてください。","")</f>
        <v>入力内容から発生人数を算出しています。WEB報告の参考としてください。</v>
      </c>
      <c r="CO24" s="183"/>
      <c r="CP24" s="183"/>
      <c r="CQ24" s="183"/>
      <c r="CR24" s="183"/>
      <c r="CS24" s="183"/>
      <c r="CT24" s="183"/>
    </row>
    <row r="25" spans="1:98" s="2" customFormat="1" ht="15" customHeight="1" x14ac:dyDescent="0.2">
      <c r="A25" s="95" t="str">
        <f t="shared" si="7"/>
        <v/>
      </c>
      <c r="B25" s="276"/>
      <c r="C25" s="277"/>
      <c r="D25" s="276"/>
      <c r="E25" s="277"/>
      <c r="F25" s="299"/>
      <c r="G25" s="300"/>
      <c r="H25" s="301"/>
      <c r="I25" s="109"/>
      <c r="J25" s="178"/>
      <c r="K25" s="178"/>
      <c r="L25" s="178"/>
      <c r="M25" s="112"/>
      <c r="N25" s="109"/>
      <c r="O25" s="256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254"/>
      <c r="BJ25" s="254"/>
      <c r="BK25" s="254"/>
      <c r="BL25" s="254"/>
      <c r="BM25" s="254"/>
      <c r="BN25" s="254"/>
      <c r="BO25" s="254"/>
      <c r="BP25" s="254"/>
      <c r="BQ25" s="254"/>
      <c r="BR25" s="254"/>
      <c r="BS25" s="254"/>
      <c r="BT25" s="254"/>
      <c r="BU25" s="254"/>
      <c r="BV25" s="255"/>
      <c r="BW25" s="148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50"/>
      <c r="CI25" s="6" t="b">
        <f t="shared" si="6"/>
        <v>0</v>
      </c>
      <c r="CJ25" s="29" t="str">
        <f t="shared" ca="1" si="4"/>
        <v/>
      </c>
      <c r="CK25" s="5">
        <f>IF(COUNTIF($B$13:B25,B25)+COUNTIF('記入例（入所者・利用者）'!$CU$15:$CU$24,B25)=1,1,0)</f>
        <v>0</v>
      </c>
      <c r="CL25" s="1">
        <f>SUM($CK$13:CK25)+$CL$11</f>
        <v>2</v>
      </c>
      <c r="CM25" s="183"/>
      <c r="CN25" s="183" t="str">
        <f>IF(C3="新型コロナウイルス感染症","○ユニット・フロア名別の陽性者数（累計）","")</f>
        <v>○ユニット・フロア名別の陽性者数（累計）</v>
      </c>
      <c r="CO25" s="183"/>
      <c r="CP25" s="183"/>
      <c r="CQ25" s="183"/>
      <c r="CR25" s="183" t="str">
        <f>IF(C3="新型コロナウイルス感染症","○施設内療養者数、入院者数、死亡者数","")</f>
        <v>○施設内療養者数、入院者数、死亡者数</v>
      </c>
      <c r="CS25" s="183"/>
      <c r="CT25" s="183"/>
    </row>
    <row r="26" spans="1:98" s="2" customFormat="1" ht="15" customHeight="1" x14ac:dyDescent="0.2">
      <c r="A26" s="95" t="str">
        <f t="shared" si="7"/>
        <v/>
      </c>
      <c r="B26" s="276"/>
      <c r="C26" s="277"/>
      <c r="D26" s="276"/>
      <c r="E26" s="277"/>
      <c r="F26" s="299"/>
      <c r="G26" s="300"/>
      <c r="H26" s="301"/>
      <c r="I26" s="107"/>
      <c r="J26" s="117"/>
      <c r="K26" s="178"/>
      <c r="L26" s="178"/>
      <c r="M26" s="107"/>
      <c r="N26" s="107"/>
      <c r="O26" s="257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8"/>
      <c r="AS26" s="258"/>
      <c r="AT26" s="258"/>
      <c r="AU26" s="258"/>
      <c r="AV26" s="258"/>
      <c r="AW26" s="258"/>
      <c r="AX26" s="258"/>
      <c r="AY26" s="258"/>
      <c r="AZ26" s="258"/>
      <c r="BA26" s="258"/>
      <c r="BB26" s="258"/>
      <c r="BC26" s="258"/>
      <c r="BD26" s="258"/>
      <c r="BE26" s="258"/>
      <c r="BF26" s="258"/>
      <c r="BG26" s="258"/>
      <c r="BH26" s="258"/>
      <c r="BI26" s="258"/>
      <c r="BJ26" s="258"/>
      <c r="BK26" s="258"/>
      <c r="BL26" s="258"/>
      <c r="BM26" s="258"/>
      <c r="BN26" s="258"/>
      <c r="BO26" s="258"/>
      <c r="BP26" s="258"/>
      <c r="BQ26" s="258"/>
      <c r="BR26" s="258"/>
      <c r="BS26" s="258"/>
      <c r="BT26" s="258"/>
      <c r="BU26" s="258"/>
      <c r="BV26" s="259"/>
      <c r="BW26" s="148"/>
      <c r="BX26" s="149"/>
      <c r="BY26" s="149"/>
      <c r="BZ26" s="149"/>
      <c r="CA26" s="149"/>
      <c r="CB26" s="149"/>
      <c r="CC26" s="149"/>
      <c r="CD26" s="149"/>
      <c r="CE26" s="149"/>
      <c r="CF26" s="149"/>
      <c r="CG26" s="149"/>
      <c r="CH26" s="150"/>
      <c r="CI26" s="6" t="b">
        <f t="shared" si="6"/>
        <v>0</v>
      </c>
      <c r="CJ26" s="29" t="str">
        <f t="shared" ca="1" si="4"/>
        <v/>
      </c>
      <c r="CK26" s="5">
        <f>IF(COUNTIF($B$13:B26,B26)+COUNTIF('記入例（入所者・利用者）'!$CU$15:$CU$24,B26)=1,1,0)</f>
        <v>0</v>
      </c>
      <c r="CL26" s="1">
        <f>SUM($CK$13:CK26)+$CL$11</f>
        <v>2</v>
      </c>
      <c r="CM26" s="183"/>
      <c r="CN26" s="183"/>
      <c r="CO26" s="213" t="str">
        <f>IF('記入例（入所者・利用者）'!CX28="","",'記入例（入所者・利用者）'!CX28)</f>
        <v>利用者</v>
      </c>
      <c r="CP26" s="213" t="str">
        <f>IF('記入例（入所者・利用者）'!CY28="","",'記入例（入所者・利用者）'!CY28)</f>
        <v>職員</v>
      </c>
      <c r="CQ26" s="183"/>
      <c r="CR26" s="183"/>
      <c r="CS26" s="213" t="str">
        <f>IF(C3="新型コロナウイルス感染症","利用者","")</f>
        <v>利用者</v>
      </c>
      <c r="CT26" s="213" t="str">
        <f>IF(C3="新型コロナウイルス感染症","職員","")</f>
        <v>職員</v>
      </c>
    </row>
    <row r="27" spans="1:98" x14ac:dyDescent="0.2">
      <c r="A27" s="95" t="str">
        <f t="shared" si="7"/>
        <v/>
      </c>
      <c r="B27" s="276"/>
      <c r="C27" s="277"/>
      <c r="D27" s="276"/>
      <c r="E27" s="277"/>
      <c r="F27" s="299"/>
      <c r="G27" s="300"/>
      <c r="H27" s="301"/>
      <c r="I27" s="109"/>
      <c r="J27" s="109"/>
      <c r="K27" s="178"/>
      <c r="L27" s="178"/>
      <c r="M27" s="107"/>
      <c r="N27" s="109"/>
      <c r="O27" s="256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254"/>
      <c r="BK27" s="254"/>
      <c r="BL27" s="254"/>
      <c r="BM27" s="254"/>
      <c r="BN27" s="254"/>
      <c r="BO27" s="254"/>
      <c r="BP27" s="254"/>
      <c r="BQ27" s="254"/>
      <c r="BR27" s="254"/>
      <c r="BS27" s="254"/>
      <c r="BT27" s="254"/>
      <c r="BU27" s="254"/>
      <c r="BV27" s="255"/>
      <c r="BW27" s="148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50"/>
      <c r="CI27" s="6" t="b">
        <f t="shared" si="6"/>
        <v>0</v>
      </c>
      <c r="CJ27" s="29" t="str">
        <f t="shared" ca="1" si="4"/>
        <v/>
      </c>
      <c r="CK27" s="5">
        <f>IF(COUNTIF($B$13:B27,B27)+COUNTIF('記入例（入所者・利用者）'!$CU$15:$CU$24,B27)=1,1,0)</f>
        <v>0</v>
      </c>
      <c r="CL27" s="1">
        <f>SUM($CK$13:CK27)+$CL$11</f>
        <v>2</v>
      </c>
      <c r="CN27" s="213" t="str">
        <f>IF('記入例（入所者・利用者）'!CW29="","",'記入例（入所者・利用者）'!CW29)</f>
        <v>1F</v>
      </c>
      <c r="CO27" s="183">
        <f>IF('記入例（入所者・利用者）'!CX29="","",'記入例（入所者・利用者）'!CX29)</f>
        <v>3</v>
      </c>
      <c r="CP27" s="183">
        <f t="shared" ref="CP27:CP36" si="8">IF(AND($C$3="新型コロナウイルス感染症",CN27&lt;&gt;""),COUNTIFS(B:B,CN27,K:K,"陽性"),"")</f>
        <v>2</v>
      </c>
      <c r="CR27" s="183" t="str">
        <f>IF(C3="新型コロナウイルス感染症","施設内療養者数（現時点）","")</f>
        <v>施設内療養者数（現時点）</v>
      </c>
      <c r="CS27" s="183">
        <f>IF('記入例（入所者・利用者）'!DB29="","",'記入例（入所者・利用者）'!DB29)</f>
        <v>0</v>
      </c>
      <c r="CT27" s="213" t="str">
        <f>IF($C$3="新型コロナウイルス感染症","ー","")</f>
        <v>ー</v>
      </c>
    </row>
    <row r="28" spans="1:98" x14ac:dyDescent="0.2">
      <c r="A28" s="95" t="str">
        <f t="shared" si="7"/>
        <v/>
      </c>
      <c r="B28" s="276"/>
      <c r="C28" s="277"/>
      <c r="D28" s="276"/>
      <c r="E28" s="277"/>
      <c r="F28" s="299"/>
      <c r="G28" s="300"/>
      <c r="H28" s="301"/>
      <c r="I28" s="170"/>
      <c r="J28" s="170"/>
      <c r="K28" s="178"/>
      <c r="L28" s="178"/>
      <c r="M28" s="112"/>
      <c r="N28" s="109"/>
      <c r="O28" s="256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54"/>
      <c r="BM28" s="254"/>
      <c r="BN28" s="254"/>
      <c r="BO28" s="254"/>
      <c r="BP28" s="254"/>
      <c r="BQ28" s="254"/>
      <c r="BR28" s="254"/>
      <c r="BS28" s="254"/>
      <c r="BT28" s="254"/>
      <c r="BU28" s="254"/>
      <c r="BV28" s="255"/>
      <c r="BW28" s="148"/>
      <c r="BX28" s="149"/>
      <c r="BY28" s="149"/>
      <c r="BZ28" s="149"/>
      <c r="CA28" s="149"/>
      <c r="CB28" s="149"/>
      <c r="CC28" s="149"/>
      <c r="CD28" s="149"/>
      <c r="CE28" s="149"/>
      <c r="CF28" s="149"/>
      <c r="CG28" s="149"/>
      <c r="CH28" s="150"/>
      <c r="CI28" s="6" t="b">
        <f t="shared" si="6"/>
        <v>0</v>
      </c>
      <c r="CJ28" s="29" t="str">
        <f t="shared" ca="1" si="4"/>
        <v/>
      </c>
      <c r="CK28" s="5">
        <f>IF(COUNTIF($B$13:B28,B28)+COUNTIF('記入例（入所者・利用者）'!$CU$15:$CU$24,B28)=1,1,0)</f>
        <v>0</v>
      </c>
      <c r="CL28" s="1">
        <f>SUM($CK$13:CK28)+$CL$11</f>
        <v>2</v>
      </c>
      <c r="CN28" s="213" t="str">
        <f>IF('記入例（入所者・利用者）'!CW30="","",'記入例（入所者・利用者）'!CW30)</f>
        <v>2F</v>
      </c>
      <c r="CO28" s="183">
        <f>IF('記入例（入所者・利用者）'!CX30="","",'記入例（入所者・利用者）'!CX30)</f>
        <v>2</v>
      </c>
      <c r="CP28" s="183">
        <f t="shared" si="8"/>
        <v>3</v>
      </c>
      <c r="CR28" s="183" t="str">
        <f>IF(C3="新型コロナウイルス感染症","入院者数（現時点）","")</f>
        <v>入院者数（現時点）</v>
      </c>
      <c r="CS28" s="183">
        <f>IF('記入例（入所者・利用者）'!DB30="","",'記入例（入所者・利用者）'!DB30)</f>
        <v>0</v>
      </c>
      <c r="CT28" s="213" t="str">
        <f t="shared" ref="CT28:CT29" si="9">IF($C$3="新型コロナウイルス感染症","ー","")</f>
        <v>ー</v>
      </c>
    </row>
    <row r="29" spans="1:98" x14ac:dyDescent="0.2">
      <c r="A29" s="95" t="str">
        <f t="shared" si="7"/>
        <v/>
      </c>
      <c r="B29" s="276"/>
      <c r="C29" s="277"/>
      <c r="D29" s="276"/>
      <c r="E29" s="277"/>
      <c r="F29" s="299"/>
      <c r="G29" s="300"/>
      <c r="H29" s="301"/>
      <c r="I29" s="170"/>
      <c r="J29" s="170"/>
      <c r="K29" s="178"/>
      <c r="L29" s="178"/>
      <c r="M29" s="107"/>
      <c r="N29" s="109"/>
      <c r="O29" s="256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254"/>
      <c r="BU29" s="254"/>
      <c r="BV29" s="255"/>
      <c r="BW29" s="148"/>
      <c r="BX29" s="149"/>
      <c r="BY29" s="149"/>
      <c r="BZ29" s="149"/>
      <c r="CA29" s="149"/>
      <c r="CB29" s="149"/>
      <c r="CC29" s="149"/>
      <c r="CD29" s="149"/>
      <c r="CE29" s="149"/>
      <c r="CF29" s="149"/>
      <c r="CG29" s="149"/>
      <c r="CH29" s="150"/>
      <c r="CI29" s="6" t="b">
        <f t="shared" si="6"/>
        <v>0</v>
      </c>
      <c r="CJ29" s="29" t="str">
        <f t="shared" ca="1" si="4"/>
        <v/>
      </c>
      <c r="CK29" s="5">
        <f>IF(COUNTIF($B$13:B29,B29)+COUNTIF('記入例（入所者・利用者）'!$CU$15:$CU$24,B29)=1,1,0)</f>
        <v>0</v>
      </c>
      <c r="CL29" s="1">
        <f>SUM($CK$13:CK29)+$CL$11</f>
        <v>2</v>
      </c>
      <c r="CN29" s="213" t="str">
        <f>IF('記入例（入所者・利用者）'!CW31="","",'記入例（入所者・利用者）'!CW31)</f>
        <v/>
      </c>
      <c r="CO29" s="183" t="str">
        <f>IF('記入例（入所者・利用者）'!CX31="","",'記入例（入所者・利用者）'!CX31)</f>
        <v/>
      </c>
      <c r="CP29" s="183" t="str">
        <f t="shared" si="8"/>
        <v/>
      </c>
      <c r="CR29" s="183" t="str">
        <f>IF(C3="新型コロナウイルス感染症","死亡者数（累計）","")</f>
        <v>死亡者数（累計）</v>
      </c>
      <c r="CS29" s="183">
        <f>IF('記入例（入所者・利用者）'!DB31="","",'記入例（入所者・利用者）'!DB31)</f>
        <v>0</v>
      </c>
      <c r="CT29" s="213" t="str">
        <f t="shared" si="9"/>
        <v>ー</v>
      </c>
    </row>
    <row r="30" spans="1:98" x14ac:dyDescent="0.2">
      <c r="A30" s="95" t="str">
        <f t="shared" si="7"/>
        <v/>
      </c>
      <c r="B30" s="276"/>
      <c r="C30" s="277"/>
      <c r="D30" s="276"/>
      <c r="E30" s="277"/>
      <c r="F30" s="299"/>
      <c r="G30" s="300"/>
      <c r="H30" s="301"/>
      <c r="I30" s="170"/>
      <c r="J30" s="170"/>
      <c r="K30" s="178"/>
      <c r="L30" s="178"/>
      <c r="M30" s="107"/>
      <c r="N30" s="109"/>
      <c r="O30" s="256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AU30" s="254"/>
      <c r="AV30" s="254"/>
      <c r="AW30" s="254"/>
      <c r="AX30" s="254"/>
      <c r="AY30" s="254"/>
      <c r="AZ30" s="254"/>
      <c r="BA30" s="254"/>
      <c r="BB30" s="254"/>
      <c r="BC30" s="254"/>
      <c r="BD30" s="254"/>
      <c r="BE30" s="254"/>
      <c r="BF30" s="254"/>
      <c r="BG30" s="254"/>
      <c r="BH30" s="254"/>
      <c r="BI30" s="254"/>
      <c r="BJ30" s="254"/>
      <c r="BK30" s="254"/>
      <c r="BL30" s="254"/>
      <c r="BM30" s="254"/>
      <c r="BN30" s="254"/>
      <c r="BO30" s="254"/>
      <c r="BP30" s="254"/>
      <c r="BQ30" s="254"/>
      <c r="BR30" s="254"/>
      <c r="BS30" s="254"/>
      <c r="BT30" s="254"/>
      <c r="BU30" s="254"/>
      <c r="BV30" s="255"/>
      <c r="BW30" s="148"/>
      <c r="BX30" s="149"/>
      <c r="BY30" s="149"/>
      <c r="BZ30" s="149"/>
      <c r="CA30" s="149"/>
      <c r="CB30" s="149"/>
      <c r="CC30" s="149"/>
      <c r="CD30" s="149"/>
      <c r="CE30" s="149"/>
      <c r="CF30" s="149"/>
      <c r="CG30" s="149"/>
      <c r="CH30" s="150"/>
      <c r="CI30" s="6" t="b">
        <f t="shared" si="6"/>
        <v>0</v>
      </c>
      <c r="CJ30" s="29" t="str">
        <f t="shared" ca="1" si="4"/>
        <v/>
      </c>
      <c r="CK30" s="5">
        <f>IF(COUNTIF($B$13:B30,B30)+COUNTIF('記入例（入所者・利用者）'!$CU$15:$CU$24,B30)=1,1,0)</f>
        <v>0</v>
      </c>
      <c r="CL30" s="1">
        <f>SUM($CK$13:CK30)+$CL$11</f>
        <v>2</v>
      </c>
      <c r="CN30" s="213" t="str">
        <f>IF('記入例（入所者・利用者）'!CW32="","",'記入例（入所者・利用者）'!CW32)</f>
        <v/>
      </c>
      <c r="CO30" s="183" t="str">
        <f>IF('記入例（入所者・利用者）'!CX32="","",'記入例（入所者・利用者）'!CX32)</f>
        <v/>
      </c>
      <c r="CP30" s="183" t="str">
        <f t="shared" si="8"/>
        <v/>
      </c>
    </row>
    <row r="31" spans="1:98" x14ac:dyDescent="0.2">
      <c r="A31" s="95" t="str">
        <f t="shared" si="7"/>
        <v/>
      </c>
      <c r="B31" s="276"/>
      <c r="C31" s="277"/>
      <c r="D31" s="276"/>
      <c r="E31" s="277"/>
      <c r="F31" s="299"/>
      <c r="G31" s="300"/>
      <c r="H31" s="301"/>
      <c r="I31" s="170"/>
      <c r="J31" s="170"/>
      <c r="K31" s="178"/>
      <c r="L31" s="178"/>
      <c r="M31" s="107"/>
      <c r="N31" s="109"/>
      <c r="O31" s="256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54"/>
      <c r="BL31" s="254"/>
      <c r="BM31" s="254"/>
      <c r="BN31" s="254"/>
      <c r="BO31" s="254"/>
      <c r="BP31" s="254"/>
      <c r="BQ31" s="254"/>
      <c r="BR31" s="254"/>
      <c r="BS31" s="254"/>
      <c r="BT31" s="254"/>
      <c r="BU31" s="254"/>
      <c r="BV31" s="255"/>
      <c r="BW31" s="148"/>
      <c r="BX31" s="149"/>
      <c r="BY31" s="149"/>
      <c r="BZ31" s="149"/>
      <c r="CA31" s="149"/>
      <c r="CB31" s="149"/>
      <c r="CC31" s="149"/>
      <c r="CD31" s="149"/>
      <c r="CE31" s="149"/>
      <c r="CF31" s="149"/>
      <c r="CG31" s="149"/>
      <c r="CH31" s="150"/>
      <c r="CI31" s="6" t="b">
        <f t="shared" si="6"/>
        <v>0</v>
      </c>
      <c r="CJ31" s="29" t="str">
        <f t="shared" ca="1" si="4"/>
        <v/>
      </c>
      <c r="CK31" s="5">
        <f>IF(COUNTIF($B$13:B31,B31)+COUNTIF('記入例（入所者・利用者）'!$CU$15:$CU$24,B31)=1,1,0)</f>
        <v>0</v>
      </c>
      <c r="CL31" s="1">
        <f>SUM($CK$13:CK31)+$CL$11</f>
        <v>2</v>
      </c>
      <c r="CN31" s="213" t="str">
        <f>IF('記入例（入所者・利用者）'!CW33="","",'記入例（入所者・利用者）'!CW33)</f>
        <v/>
      </c>
      <c r="CO31" s="183" t="str">
        <f>IF('記入例（入所者・利用者）'!CX33="","",'記入例（入所者・利用者）'!CX33)</f>
        <v/>
      </c>
      <c r="CP31" s="183" t="str">
        <f t="shared" si="8"/>
        <v/>
      </c>
    </row>
    <row r="32" spans="1:98" x14ac:dyDescent="0.2">
      <c r="A32" s="95" t="str">
        <f t="shared" si="7"/>
        <v/>
      </c>
      <c r="B32" s="276"/>
      <c r="C32" s="277"/>
      <c r="D32" s="276"/>
      <c r="E32" s="277"/>
      <c r="F32" s="299"/>
      <c r="G32" s="300"/>
      <c r="H32" s="301"/>
      <c r="I32" s="170"/>
      <c r="J32" s="170"/>
      <c r="K32" s="178"/>
      <c r="L32" s="178"/>
      <c r="M32" s="107"/>
      <c r="N32" s="109"/>
      <c r="O32" s="256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254"/>
      <c r="BK32" s="254"/>
      <c r="BL32" s="254"/>
      <c r="BM32" s="254"/>
      <c r="BN32" s="254"/>
      <c r="BO32" s="254"/>
      <c r="BP32" s="254"/>
      <c r="BQ32" s="254"/>
      <c r="BR32" s="254"/>
      <c r="BS32" s="254"/>
      <c r="BT32" s="254"/>
      <c r="BU32" s="254"/>
      <c r="BV32" s="255"/>
      <c r="BW32" s="148"/>
      <c r="BX32" s="149"/>
      <c r="BY32" s="149"/>
      <c r="BZ32" s="149"/>
      <c r="CA32" s="149"/>
      <c r="CB32" s="149"/>
      <c r="CC32" s="149"/>
      <c r="CD32" s="149"/>
      <c r="CE32" s="149"/>
      <c r="CF32" s="149"/>
      <c r="CG32" s="149"/>
      <c r="CH32" s="150"/>
      <c r="CI32" s="6" t="b">
        <f t="shared" si="6"/>
        <v>0</v>
      </c>
      <c r="CJ32" s="29" t="str">
        <f t="shared" ca="1" si="4"/>
        <v/>
      </c>
      <c r="CK32" s="5">
        <f>IF(COUNTIF($B$13:B32,B32)+COUNTIF('記入例（入所者・利用者）'!$CU$15:$CU$24,B32)=1,1,0)</f>
        <v>0</v>
      </c>
      <c r="CL32" s="1">
        <f>SUM($CK$13:CK32)+$CL$11</f>
        <v>2</v>
      </c>
      <c r="CN32" s="213" t="str">
        <f>IF('記入例（入所者・利用者）'!CW34="","",'記入例（入所者・利用者）'!CW34)</f>
        <v/>
      </c>
      <c r="CO32" s="183" t="str">
        <f>IF('記入例（入所者・利用者）'!CX34="","",'記入例（入所者・利用者）'!CX34)</f>
        <v/>
      </c>
      <c r="CP32" s="183" t="str">
        <f t="shared" si="8"/>
        <v/>
      </c>
    </row>
    <row r="33" spans="1:94" x14ac:dyDescent="0.2">
      <c r="A33" s="95" t="str">
        <f t="shared" si="7"/>
        <v/>
      </c>
      <c r="B33" s="276"/>
      <c r="C33" s="277"/>
      <c r="D33" s="276"/>
      <c r="E33" s="277"/>
      <c r="F33" s="299"/>
      <c r="G33" s="300"/>
      <c r="H33" s="301"/>
      <c r="I33" s="170"/>
      <c r="J33" s="170"/>
      <c r="K33" s="178"/>
      <c r="L33" s="178"/>
      <c r="M33" s="107"/>
      <c r="N33" s="109"/>
      <c r="O33" s="256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4"/>
      <c r="BH33" s="254"/>
      <c r="BI33" s="254"/>
      <c r="BJ33" s="254"/>
      <c r="BK33" s="254"/>
      <c r="BL33" s="254"/>
      <c r="BM33" s="254"/>
      <c r="BN33" s="254"/>
      <c r="BO33" s="254"/>
      <c r="BP33" s="254"/>
      <c r="BQ33" s="254"/>
      <c r="BR33" s="254"/>
      <c r="BS33" s="254"/>
      <c r="BT33" s="254"/>
      <c r="BU33" s="254"/>
      <c r="BV33" s="255"/>
      <c r="BW33" s="148"/>
      <c r="BX33" s="149"/>
      <c r="BY33" s="149"/>
      <c r="BZ33" s="149"/>
      <c r="CA33" s="149"/>
      <c r="CB33" s="149"/>
      <c r="CC33" s="149"/>
      <c r="CD33" s="149"/>
      <c r="CE33" s="149"/>
      <c r="CF33" s="149"/>
      <c r="CG33" s="149"/>
      <c r="CH33" s="150"/>
      <c r="CI33" s="6" t="b">
        <f t="shared" si="6"/>
        <v>0</v>
      </c>
      <c r="CJ33" s="29" t="str">
        <f t="shared" ca="1" si="4"/>
        <v/>
      </c>
      <c r="CK33" s="5">
        <f>IF(COUNTIF($B$13:B33,B33)+COUNTIF('記入例（入所者・利用者）'!$CU$15:$CU$24,B33)=1,1,0)</f>
        <v>0</v>
      </c>
      <c r="CL33" s="1">
        <f>SUM($CK$13:CK33)+$CL$11</f>
        <v>2</v>
      </c>
      <c r="CN33" s="213" t="str">
        <f>IF('記入例（入所者・利用者）'!CW35="","",'記入例（入所者・利用者）'!CW35)</f>
        <v/>
      </c>
      <c r="CO33" s="183" t="str">
        <f>IF('記入例（入所者・利用者）'!CX35="","",'記入例（入所者・利用者）'!CX35)</f>
        <v/>
      </c>
      <c r="CP33" s="183" t="str">
        <f t="shared" si="8"/>
        <v/>
      </c>
    </row>
    <row r="34" spans="1:94" x14ac:dyDescent="0.2">
      <c r="A34" s="95" t="str">
        <f t="shared" si="7"/>
        <v/>
      </c>
      <c r="B34" s="276"/>
      <c r="C34" s="277"/>
      <c r="D34" s="276"/>
      <c r="E34" s="277"/>
      <c r="F34" s="299"/>
      <c r="G34" s="300"/>
      <c r="H34" s="301"/>
      <c r="I34" s="170"/>
      <c r="J34" s="170"/>
      <c r="K34" s="178"/>
      <c r="L34" s="178"/>
      <c r="M34" s="107"/>
      <c r="N34" s="109"/>
      <c r="O34" s="256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4"/>
      <c r="BI34" s="254"/>
      <c r="BJ34" s="254"/>
      <c r="BK34" s="254"/>
      <c r="BL34" s="254"/>
      <c r="BM34" s="254"/>
      <c r="BN34" s="254"/>
      <c r="BO34" s="254"/>
      <c r="BP34" s="254"/>
      <c r="BQ34" s="254"/>
      <c r="BR34" s="254"/>
      <c r="BS34" s="254"/>
      <c r="BT34" s="254"/>
      <c r="BU34" s="254"/>
      <c r="BV34" s="255"/>
      <c r="BW34" s="148"/>
      <c r="BX34" s="149"/>
      <c r="BY34" s="149"/>
      <c r="BZ34" s="149"/>
      <c r="CA34" s="149"/>
      <c r="CB34" s="149"/>
      <c r="CC34" s="149"/>
      <c r="CD34" s="149"/>
      <c r="CE34" s="149"/>
      <c r="CF34" s="149"/>
      <c r="CG34" s="149"/>
      <c r="CH34" s="150"/>
      <c r="CI34" s="6" t="b">
        <f t="shared" si="6"/>
        <v>0</v>
      </c>
      <c r="CJ34" s="29" t="str">
        <f t="shared" ca="1" si="4"/>
        <v/>
      </c>
      <c r="CK34" s="5">
        <f>IF(COUNTIF($B$13:B34,B34)+COUNTIF('記入例（入所者・利用者）'!$CU$15:$CU$24,B34)=1,1,0)</f>
        <v>0</v>
      </c>
      <c r="CL34" s="1">
        <f>SUM($CK$13:CK34)+$CL$11</f>
        <v>2</v>
      </c>
      <c r="CN34" s="213" t="str">
        <f>IF('記入例（入所者・利用者）'!CW36="","",'記入例（入所者・利用者）'!CW36)</f>
        <v/>
      </c>
      <c r="CO34" s="183" t="str">
        <f>IF('記入例（入所者・利用者）'!CX36="","",'記入例（入所者・利用者）'!CX36)</f>
        <v/>
      </c>
      <c r="CP34" s="183" t="str">
        <f t="shared" si="8"/>
        <v/>
      </c>
    </row>
    <row r="35" spans="1:94" x14ac:dyDescent="0.2">
      <c r="A35" s="95" t="str">
        <f t="shared" si="7"/>
        <v/>
      </c>
      <c r="B35" s="276"/>
      <c r="C35" s="277"/>
      <c r="D35" s="276"/>
      <c r="E35" s="277"/>
      <c r="F35" s="299"/>
      <c r="G35" s="300"/>
      <c r="H35" s="301"/>
      <c r="I35" s="170"/>
      <c r="J35" s="170"/>
      <c r="K35" s="178"/>
      <c r="L35" s="178"/>
      <c r="M35" s="107"/>
      <c r="N35" s="109"/>
      <c r="O35" s="256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5"/>
      <c r="BW35" s="148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50"/>
      <c r="CI35" s="6" t="b">
        <f t="shared" si="6"/>
        <v>0</v>
      </c>
      <c r="CJ35" s="29" t="str">
        <f t="shared" ca="1" si="4"/>
        <v/>
      </c>
      <c r="CK35" s="5">
        <f>IF(COUNTIF($B$13:B35,B35)+COUNTIF('記入例（入所者・利用者）'!$CU$15:$CU$24,B35)=1,1,0)</f>
        <v>0</v>
      </c>
      <c r="CL35" s="1">
        <f>SUM($CK$13:CK35)+$CL$11</f>
        <v>2</v>
      </c>
      <c r="CN35" s="213" t="str">
        <f>IF('記入例（入所者・利用者）'!CW37="","",'記入例（入所者・利用者）'!CW37)</f>
        <v/>
      </c>
      <c r="CO35" s="183" t="str">
        <f>IF('記入例（入所者・利用者）'!CX37="","",'記入例（入所者・利用者）'!CX37)</f>
        <v/>
      </c>
      <c r="CP35" s="183" t="str">
        <f t="shared" si="8"/>
        <v/>
      </c>
    </row>
    <row r="36" spans="1:94" x14ac:dyDescent="0.2">
      <c r="A36" s="95" t="str">
        <f t="shared" si="7"/>
        <v/>
      </c>
      <c r="B36" s="276"/>
      <c r="C36" s="277"/>
      <c r="D36" s="276"/>
      <c r="E36" s="277"/>
      <c r="F36" s="299"/>
      <c r="G36" s="300"/>
      <c r="H36" s="301"/>
      <c r="I36" s="170"/>
      <c r="J36" s="170"/>
      <c r="K36" s="178"/>
      <c r="L36" s="178"/>
      <c r="M36" s="107"/>
      <c r="N36" s="109"/>
      <c r="O36" s="256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4"/>
      <c r="BV36" s="255"/>
      <c r="BW36" s="148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50"/>
      <c r="CI36" s="6" t="b">
        <f t="shared" si="6"/>
        <v>0</v>
      </c>
      <c r="CJ36" s="29" t="str">
        <f t="shared" ca="1" si="4"/>
        <v/>
      </c>
      <c r="CK36" s="5">
        <f>IF(COUNTIF($B$13:B36,B36)+COUNTIF('記入例（入所者・利用者）'!$CU$15:$CU$24,B36)=1,1,0)</f>
        <v>0</v>
      </c>
      <c r="CL36" s="1">
        <f>SUM($CK$13:CK36)+$CL$11</f>
        <v>2</v>
      </c>
      <c r="CN36" s="213" t="str">
        <f>IF('記入例（入所者・利用者）'!CW38="","",'記入例（入所者・利用者）'!CW38)</f>
        <v/>
      </c>
      <c r="CO36" s="183" t="str">
        <f>IF('記入例（入所者・利用者）'!CX38="","",'記入例（入所者・利用者）'!CX38)</f>
        <v/>
      </c>
      <c r="CP36" s="183" t="str">
        <f t="shared" si="8"/>
        <v/>
      </c>
    </row>
    <row r="37" spans="1:94" x14ac:dyDescent="0.2">
      <c r="A37" s="95" t="str">
        <f t="shared" si="7"/>
        <v/>
      </c>
      <c r="B37" s="276"/>
      <c r="C37" s="277"/>
      <c r="D37" s="276"/>
      <c r="E37" s="277"/>
      <c r="F37" s="299"/>
      <c r="G37" s="300"/>
      <c r="H37" s="301"/>
      <c r="I37" s="170"/>
      <c r="J37" s="170"/>
      <c r="K37" s="178"/>
      <c r="L37" s="178"/>
      <c r="M37" s="107"/>
      <c r="N37" s="109"/>
      <c r="O37" s="256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4"/>
      <c r="BT37" s="254"/>
      <c r="BU37" s="254"/>
      <c r="BV37" s="255"/>
      <c r="BW37" s="148"/>
      <c r="BX37" s="149"/>
      <c r="BY37" s="149"/>
      <c r="BZ37" s="149"/>
      <c r="CA37" s="149"/>
      <c r="CB37" s="149"/>
      <c r="CC37" s="149"/>
      <c r="CD37" s="149"/>
      <c r="CE37" s="149"/>
      <c r="CF37" s="149"/>
      <c r="CG37" s="149"/>
      <c r="CH37" s="150"/>
      <c r="CI37" s="6" t="b">
        <f t="shared" si="6"/>
        <v>0</v>
      </c>
      <c r="CJ37" s="29" t="str">
        <f t="shared" ca="1" si="4"/>
        <v/>
      </c>
      <c r="CK37" s="5">
        <f>IF(COUNTIF($B$13:B37,B37)+COUNTIF('記入例（入所者・利用者）'!$CU$15:$CU$24,B37)=1,1,0)</f>
        <v>0</v>
      </c>
      <c r="CL37" s="1">
        <f>SUM($CK$13:CK37)+$CL$11</f>
        <v>2</v>
      </c>
      <c r="CN37" s="213" t="str">
        <f>IF('記入例（入所者・利用者）'!CW39="","",'記入例（入所者・利用者）'!CW39)</f>
        <v>計</v>
      </c>
      <c r="CO37" s="183">
        <f>IF('記入例（入所者・利用者）'!CX39="","",'記入例（入所者・利用者）'!CX39)</f>
        <v>5</v>
      </c>
      <c r="CP37" s="183">
        <f>IF('記入例（入所者・利用者）'!CY39="","",'記入例（入所者・利用者）'!CY39)</f>
        <v>5</v>
      </c>
    </row>
    <row r="38" spans="1:94" x14ac:dyDescent="0.2">
      <c r="A38" s="95" t="str">
        <f t="shared" si="7"/>
        <v/>
      </c>
      <c r="B38" s="276"/>
      <c r="C38" s="277"/>
      <c r="D38" s="276"/>
      <c r="E38" s="277"/>
      <c r="F38" s="299"/>
      <c r="G38" s="300"/>
      <c r="H38" s="301"/>
      <c r="I38" s="170"/>
      <c r="J38" s="170"/>
      <c r="K38" s="178"/>
      <c r="L38" s="178"/>
      <c r="M38" s="107"/>
      <c r="N38" s="109"/>
      <c r="O38" s="256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4"/>
      <c r="BQ38" s="254"/>
      <c r="BR38" s="254"/>
      <c r="BS38" s="254"/>
      <c r="BT38" s="254"/>
      <c r="BU38" s="254"/>
      <c r="BV38" s="255"/>
      <c r="BW38" s="148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50"/>
      <c r="CI38" s="6" t="b">
        <f t="shared" si="6"/>
        <v>0</v>
      </c>
      <c r="CJ38" s="29" t="str">
        <f t="shared" ca="1" si="4"/>
        <v/>
      </c>
      <c r="CK38" s="5">
        <f>IF(COUNTIF($B$13:B38,B38)+COUNTIF('記入例（入所者・利用者）'!$CU$15:$CU$24,B38)=1,1,0)</f>
        <v>0</v>
      </c>
      <c r="CL38" s="1">
        <f>SUM($CK$13:CK38)+$CL$11</f>
        <v>2</v>
      </c>
    </row>
    <row r="39" spans="1:94" x14ac:dyDescent="0.2">
      <c r="A39" s="95" t="str">
        <f t="shared" si="7"/>
        <v/>
      </c>
      <c r="B39" s="276"/>
      <c r="C39" s="277"/>
      <c r="D39" s="276"/>
      <c r="E39" s="277"/>
      <c r="F39" s="299"/>
      <c r="G39" s="300"/>
      <c r="H39" s="301"/>
      <c r="I39" s="170"/>
      <c r="J39" s="170"/>
      <c r="K39" s="178"/>
      <c r="L39" s="178"/>
      <c r="M39" s="107"/>
      <c r="N39" s="109"/>
      <c r="O39" s="256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4"/>
      <c r="BL39" s="254"/>
      <c r="BM39" s="254"/>
      <c r="BN39" s="254"/>
      <c r="BO39" s="254"/>
      <c r="BP39" s="254"/>
      <c r="BQ39" s="254"/>
      <c r="BR39" s="254"/>
      <c r="BS39" s="254"/>
      <c r="BT39" s="254"/>
      <c r="BU39" s="254"/>
      <c r="BV39" s="255"/>
      <c r="BW39" s="148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50"/>
      <c r="CI39" s="6" t="b">
        <f t="shared" si="6"/>
        <v>0</v>
      </c>
      <c r="CJ39" s="29" t="str">
        <f t="shared" ca="1" si="4"/>
        <v/>
      </c>
      <c r="CK39" s="5">
        <f>IF(COUNTIF($B$13:B39,B39)+COUNTIF('記入例（入所者・利用者）'!$CU$15:$CU$24,B39)=1,1,0)</f>
        <v>0</v>
      </c>
      <c r="CL39" s="1">
        <f>SUM($CK$13:CK39)+$CL$11</f>
        <v>2</v>
      </c>
    </row>
    <row r="40" spans="1:94" x14ac:dyDescent="0.2">
      <c r="A40" s="95" t="str">
        <f t="shared" si="7"/>
        <v/>
      </c>
      <c r="B40" s="276"/>
      <c r="C40" s="277"/>
      <c r="D40" s="276"/>
      <c r="E40" s="277"/>
      <c r="F40" s="299"/>
      <c r="G40" s="300"/>
      <c r="H40" s="301"/>
      <c r="I40" s="170"/>
      <c r="J40" s="170"/>
      <c r="K40" s="178"/>
      <c r="L40" s="178"/>
      <c r="M40" s="107"/>
      <c r="N40" s="109"/>
      <c r="O40" s="256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4"/>
      <c r="BR40" s="254"/>
      <c r="BS40" s="254"/>
      <c r="BT40" s="254"/>
      <c r="BU40" s="254"/>
      <c r="BV40" s="255"/>
      <c r="BW40" s="148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50"/>
      <c r="CI40" s="6" t="b">
        <f t="shared" si="6"/>
        <v>0</v>
      </c>
      <c r="CJ40" s="29" t="str">
        <f t="shared" ca="1" si="4"/>
        <v/>
      </c>
      <c r="CK40" s="5">
        <f>IF(COUNTIF($B$13:B40,B40)+COUNTIF('記入例（入所者・利用者）'!$CU$15:$CU$24,B40)=1,1,0)</f>
        <v>0</v>
      </c>
      <c r="CL40" s="1">
        <f>SUM($CK$13:CK40)+$CL$11</f>
        <v>2</v>
      </c>
    </row>
    <row r="41" spans="1:94" x14ac:dyDescent="0.2">
      <c r="A41" s="95" t="str">
        <f t="shared" si="7"/>
        <v/>
      </c>
      <c r="B41" s="276"/>
      <c r="C41" s="277"/>
      <c r="D41" s="276"/>
      <c r="E41" s="277"/>
      <c r="F41" s="299"/>
      <c r="G41" s="300"/>
      <c r="H41" s="301"/>
      <c r="I41" s="170"/>
      <c r="J41" s="170"/>
      <c r="K41" s="178"/>
      <c r="L41" s="178"/>
      <c r="M41" s="107"/>
      <c r="N41" s="109"/>
      <c r="O41" s="256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4"/>
      <c r="BS41" s="254"/>
      <c r="BT41" s="254"/>
      <c r="BU41" s="254"/>
      <c r="BV41" s="255"/>
      <c r="BW41" s="148"/>
      <c r="BX41" s="149"/>
      <c r="BY41" s="149"/>
      <c r="BZ41" s="149"/>
      <c r="CA41" s="149"/>
      <c r="CB41" s="149"/>
      <c r="CC41" s="149"/>
      <c r="CD41" s="149"/>
      <c r="CE41" s="149"/>
      <c r="CF41" s="149"/>
      <c r="CG41" s="149"/>
      <c r="CH41" s="150"/>
      <c r="CI41" s="6" t="b">
        <f t="shared" si="6"/>
        <v>0</v>
      </c>
      <c r="CJ41" s="29" t="str">
        <f t="shared" ca="1" si="4"/>
        <v/>
      </c>
      <c r="CK41" s="5">
        <f>IF(COUNTIF($B$13:B41,B41)+COUNTIF('記入例（入所者・利用者）'!$CU$15:$CU$24,B41)=1,1,0)</f>
        <v>0</v>
      </c>
      <c r="CL41" s="1">
        <f>SUM($CK$13:CK41)+$CL$11</f>
        <v>2</v>
      </c>
    </row>
    <row r="42" spans="1:94" x14ac:dyDescent="0.2">
      <c r="A42" s="95" t="str">
        <f t="shared" si="7"/>
        <v/>
      </c>
      <c r="B42" s="276"/>
      <c r="C42" s="277"/>
      <c r="D42" s="276"/>
      <c r="E42" s="277"/>
      <c r="F42" s="299"/>
      <c r="G42" s="300"/>
      <c r="H42" s="301"/>
      <c r="I42" s="170"/>
      <c r="J42" s="170"/>
      <c r="K42" s="178"/>
      <c r="L42" s="178"/>
      <c r="M42" s="107"/>
      <c r="N42" s="109"/>
      <c r="O42" s="256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  <c r="AQ42" s="254"/>
      <c r="AR42" s="254"/>
      <c r="AS42" s="254"/>
      <c r="AT42" s="254"/>
      <c r="AU42" s="254"/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4"/>
      <c r="BI42" s="254"/>
      <c r="BJ42" s="254"/>
      <c r="BK42" s="254"/>
      <c r="BL42" s="254"/>
      <c r="BM42" s="254"/>
      <c r="BN42" s="254"/>
      <c r="BO42" s="254"/>
      <c r="BP42" s="254"/>
      <c r="BQ42" s="254"/>
      <c r="BR42" s="254"/>
      <c r="BS42" s="254"/>
      <c r="BT42" s="254"/>
      <c r="BU42" s="254"/>
      <c r="BV42" s="255"/>
      <c r="BW42" s="148"/>
      <c r="BX42" s="149"/>
      <c r="BY42" s="149"/>
      <c r="BZ42" s="149"/>
      <c r="CA42" s="149"/>
      <c r="CB42" s="149"/>
      <c r="CC42" s="149"/>
      <c r="CD42" s="149"/>
      <c r="CE42" s="149"/>
      <c r="CF42" s="149"/>
      <c r="CG42" s="149"/>
      <c r="CH42" s="150"/>
      <c r="CI42" s="6" t="b">
        <f t="shared" si="6"/>
        <v>0</v>
      </c>
      <c r="CJ42" s="29" t="str">
        <f t="shared" ca="1" si="4"/>
        <v/>
      </c>
      <c r="CK42" s="5">
        <f>IF(COUNTIF($B$13:B42,B42)+COUNTIF('記入例（入所者・利用者）'!$CU$15:$CU$24,B42)=1,1,0)</f>
        <v>0</v>
      </c>
      <c r="CL42" s="1">
        <f>SUM($CK$13:CK42)+$CL$11</f>
        <v>2</v>
      </c>
    </row>
    <row r="43" spans="1:94" x14ac:dyDescent="0.2">
      <c r="A43" s="95" t="str">
        <f t="shared" si="7"/>
        <v/>
      </c>
      <c r="B43" s="276"/>
      <c r="C43" s="277"/>
      <c r="D43" s="276"/>
      <c r="E43" s="277"/>
      <c r="F43" s="299"/>
      <c r="G43" s="300"/>
      <c r="H43" s="301"/>
      <c r="I43" s="170"/>
      <c r="J43" s="170"/>
      <c r="K43" s="178"/>
      <c r="L43" s="178"/>
      <c r="M43" s="107"/>
      <c r="N43" s="109"/>
      <c r="O43" s="256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  <c r="AP43" s="254"/>
      <c r="AQ43" s="254"/>
      <c r="AR43" s="254"/>
      <c r="AS43" s="254"/>
      <c r="AT43" s="254"/>
      <c r="AU43" s="254"/>
      <c r="AV43" s="254"/>
      <c r="AW43" s="254"/>
      <c r="AX43" s="254"/>
      <c r="AY43" s="254"/>
      <c r="AZ43" s="254"/>
      <c r="BA43" s="254"/>
      <c r="BB43" s="254"/>
      <c r="BC43" s="254"/>
      <c r="BD43" s="254"/>
      <c r="BE43" s="254"/>
      <c r="BF43" s="254"/>
      <c r="BG43" s="254"/>
      <c r="BH43" s="254"/>
      <c r="BI43" s="254"/>
      <c r="BJ43" s="254"/>
      <c r="BK43" s="254"/>
      <c r="BL43" s="254"/>
      <c r="BM43" s="254"/>
      <c r="BN43" s="254"/>
      <c r="BO43" s="254"/>
      <c r="BP43" s="254"/>
      <c r="BQ43" s="254"/>
      <c r="BR43" s="254"/>
      <c r="BS43" s="254"/>
      <c r="BT43" s="254"/>
      <c r="BU43" s="254"/>
      <c r="BV43" s="255"/>
      <c r="BW43" s="148"/>
      <c r="BX43" s="149"/>
      <c r="BY43" s="149"/>
      <c r="BZ43" s="149"/>
      <c r="CA43" s="149"/>
      <c r="CB43" s="149"/>
      <c r="CC43" s="149"/>
      <c r="CD43" s="149"/>
      <c r="CE43" s="149"/>
      <c r="CF43" s="149"/>
      <c r="CG43" s="149"/>
      <c r="CH43" s="150"/>
      <c r="CI43" s="6" t="b">
        <f t="shared" si="6"/>
        <v>0</v>
      </c>
      <c r="CJ43" s="29" t="str">
        <f t="shared" ca="1" si="4"/>
        <v/>
      </c>
      <c r="CK43" s="5">
        <f>IF(COUNTIF($B$13:B43,B43)+COUNTIF('記入例（入所者・利用者）'!$CU$15:$CU$24,B43)=1,1,0)</f>
        <v>0</v>
      </c>
      <c r="CL43" s="1">
        <f>SUM($CK$13:CK43)+$CL$11</f>
        <v>2</v>
      </c>
    </row>
    <row r="44" spans="1:94" x14ac:dyDescent="0.2">
      <c r="A44" s="95" t="str">
        <f t="shared" si="7"/>
        <v/>
      </c>
      <c r="B44" s="276"/>
      <c r="C44" s="277"/>
      <c r="D44" s="276"/>
      <c r="E44" s="277"/>
      <c r="F44" s="299"/>
      <c r="G44" s="300"/>
      <c r="H44" s="301"/>
      <c r="I44" s="170"/>
      <c r="J44" s="170"/>
      <c r="K44" s="178"/>
      <c r="L44" s="178"/>
      <c r="M44" s="107"/>
      <c r="N44" s="109"/>
      <c r="O44" s="256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AU44" s="254"/>
      <c r="AV44" s="254"/>
      <c r="AW44" s="254"/>
      <c r="AX44" s="254"/>
      <c r="AY44" s="254"/>
      <c r="AZ44" s="254"/>
      <c r="BA44" s="254"/>
      <c r="BB44" s="254"/>
      <c r="BC44" s="254"/>
      <c r="BD44" s="254"/>
      <c r="BE44" s="254"/>
      <c r="BF44" s="254"/>
      <c r="BG44" s="254"/>
      <c r="BH44" s="254"/>
      <c r="BI44" s="254"/>
      <c r="BJ44" s="254"/>
      <c r="BK44" s="254"/>
      <c r="BL44" s="254"/>
      <c r="BM44" s="254"/>
      <c r="BN44" s="254"/>
      <c r="BO44" s="254"/>
      <c r="BP44" s="254"/>
      <c r="BQ44" s="254"/>
      <c r="BR44" s="254"/>
      <c r="BS44" s="254"/>
      <c r="BT44" s="254"/>
      <c r="BU44" s="254"/>
      <c r="BV44" s="255"/>
      <c r="BW44" s="148"/>
      <c r="BX44" s="149"/>
      <c r="BY44" s="149"/>
      <c r="BZ44" s="149"/>
      <c r="CA44" s="149"/>
      <c r="CB44" s="149"/>
      <c r="CC44" s="149"/>
      <c r="CD44" s="149"/>
      <c r="CE44" s="149"/>
      <c r="CF44" s="149"/>
      <c r="CG44" s="149"/>
      <c r="CH44" s="150"/>
      <c r="CI44" s="6" t="b">
        <f t="shared" si="6"/>
        <v>0</v>
      </c>
      <c r="CJ44" s="29" t="str">
        <f t="shared" ca="1" si="4"/>
        <v/>
      </c>
      <c r="CK44" s="5">
        <f>IF(COUNTIF($B$13:B44,B44)+COUNTIF('記入例（入所者・利用者）'!$CU$15:$CU$24,B44)=1,1,0)</f>
        <v>0</v>
      </c>
      <c r="CL44" s="1">
        <f>SUM($CK$13:CK44)+$CL$11</f>
        <v>2</v>
      </c>
    </row>
    <row r="45" spans="1:94" x14ac:dyDescent="0.2">
      <c r="A45" s="95" t="str">
        <f t="shared" si="7"/>
        <v/>
      </c>
      <c r="B45" s="276"/>
      <c r="C45" s="277"/>
      <c r="D45" s="276"/>
      <c r="E45" s="277"/>
      <c r="F45" s="299"/>
      <c r="G45" s="300"/>
      <c r="H45" s="301"/>
      <c r="I45" s="170"/>
      <c r="J45" s="170"/>
      <c r="K45" s="178"/>
      <c r="L45" s="178"/>
      <c r="M45" s="107"/>
      <c r="N45" s="109"/>
      <c r="O45" s="256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  <c r="AQ45" s="254"/>
      <c r="AR45" s="254"/>
      <c r="AS45" s="254"/>
      <c r="AT45" s="254"/>
      <c r="AU45" s="254"/>
      <c r="AV45" s="254"/>
      <c r="AW45" s="254"/>
      <c r="AX45" s="254"/>
      <c r="AY45" s="254"/>
      <c r="AZ45" s="254"/>
      <c r="BA45" s="254"/>
      <c r="BB45" s="254"/>
      <c r="BC45" s="254"/>
      <c r="BD45" s="254"/>
      <c r="BE45" s="254"/>
      <c r="BF45" s="254"/>
      <c r="BG45" s="254"/>
      <c r="BH45" s="254"/>
      <c r="BI45" s="254"/>
      <c r="BJ45" s="254"/>
      <c r="BK45" s="254"/>
      <c r="BL45" s="254"/>
      <c r="BM45" s="254"/>
      <c r="BN45" s="254"/>
      <c r="BO45" s="254"/>
      <c r="BP45" s="254"/>
      <c r="BQ45" s="254"/>
      <c r="BR45" s="254"/>
      <c r="BS45" s="254"/>
      <c r="BT45" s="254"/>
      <c r="BU45" s="254"/>
      <c r="BV45" s="255"/>
      <c r="BW45" s="148"/>
      <c r="BX45" s="149"/>
      <c r="BY45" s="149"/>
      <c r="BZ45" s="149"/>
      <c r="CA45" s="149"/>
      <c r="CB45" s="149"/>
      <c r="CC45" s="149"/>
      <c r="CD45" s="149"/>
      <c r="CE45" s="149"/>
      <c r="CF45" s="149"/>
      <c r="CG45" s="149"/>
      <c r="CH45" s="150"/>
      <c r="CI45" s="6" t="b">
        <f t="shared" si="6"/>
        <v>0</v>
      </c>
      <c r="CJ45" s="29" t="str">
        <f t="shared" ref="CJ45:CJ77" ca="1" si="10">IFERROR(OFFSET($O$9,0,MATCH("○",O45:BV45,0)-1,1,1),"")</f>
        <v/>
      </c>
      <c r="CK45" s="5">
        <f>IF(COUNTIF($B$13:B45,B45)+COUNTIF('記入例（入所者・利用者）'!$CU$15:$CU$24,B45)=1,1,0)</f>
        <v>0</v>
      </c>
      <c r="CL45" s="1">
        <f>SUM($CK$13:CK45)+$CL$11</f>
        <v>2</v>
      </c>
    </row>
    <row r="46" spans="1:94" x14ac:dyDescent="0.2">
      <c r="A46" s="95" t="str">
        <f t="shared" si="7"/>
        <v/>
      </c>
      <c r="B46" s="276"/>
      <c r="C46" s="277"/>
      <c r="D46" s="276"/>
      <c r="E46" s="277"/>
      <c r="F46" s="299"/>
      <c r="G46" s="300"/>
      <c r="H46" s="301"/>
      <c r="I46" s="170"/>
      <c r="J46" s="170"/>
      <c r="K46" s="178"/>
      <c r="L46" s="178"/>
      <c r="M46" s="107"/>
      <c r="N46" s="109"/>
      <c r="O46" s="256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  <c r="AP46" s="254"/>
      <c r="AQ46" s="254"/>
      <c r="AR46" s="254"/>
      <c r="AS46" s="254"/>
      <c r="AT46" s="254"/>
      <c r="AU46" s="254"/>
      <c r="AV46" s="254"/>
      <c r="AW46" s="254"/>
      <c r="AX46" s="254"/>
      <c r="AY46" s="254"/>
      <c r="AZ46" s="254"/>
      <c r="BA46" s="254"/>
      <c r="BB46" s="254"/>
      <c r="BC46" s="254"/>
      <c r="BD46" s="254"/>
      <c r="BE46" s="254"/>
      <c r="BF46" s="254"/>
      <c r="BG46" s="254"/>
      <c r="BH46" s="254"/>
      <c r="BI46" s="254"/>
      <c r="BJ46" s="254"/>
      <c r="BK46" s="254"/>
      <c r="BL46" s="254"/>
      <c r="BM46" s="254"/>
      <c r="BN46" s="254"/>
      <c r="BO46" s="254"/>
      <c r="BP46" s="254"/>
      <c r="BQ46" s="254"/>
      <c r="BR46" s="254"/>
      <c r="BS46" s="254"/>
      <c r="BT46" s="254"/>
      <c r="BU46" s="254"/>
      <c r="BV46" s="255"/>
      <c r="BW46" s="148"/>
      <c r="BX46" s="149"/>
      <c r="BY46" s="149"/>
      <c r="BZ46" s="149"/>
      <c r="CA46" s="149"/>
      <c r="CB46" s="149"/>
      <c r="CC46" s="149"/>
      <c r="CD46" s="149"/>
      <c r="CE46" s="149"/>
      <c r="CF46" s="149"/>
      <c r="CG46" s="149"/>
      <c r="CH46" s="150"/>
      <c r="CI46" s="6" t="b">
        <f t="shared" si="6"/>
        <v>0</v>
      </c>
      <c r="CJ46" s="29" t="str">
        <f t="shared" ca="1" si="10"/>
        <v/>
      </c>
      <c r="CK46" s="5">
        <f>IF(COUNTIF($B$13:B46,B46)+COUNTIF('記入例（入所者・利用者）'!$CU$15:$CU$24,B46)=1,1,0)</f>
        <v>0</v>
      </c>
      <c r="CL46" s="1">
        <f>SUM($CK$13:CK46)+$CL$11</f>
        <v>2</v>
      </c>
    </row>
    <row r="47" spans="1:94" x14ac:dyDescent="0.2">
      <c r="A47" s="95" t="str">
        <f t="shared" si="7"/>
        <v/>
      </c>
      <c r="B47" s="276"/>
      <c r="C47" s="277"/>
      <c r="D47" s="276"/>
      <c r="E47" s="277"/>
      <c r="F47" s="299"/>
      <c r="G47" s="300"/>
      <c r="H47" s="301"/>
      <c r="I47" s="170"/>
      <c r="J47" s="170"/>
      <c r="K47" s="178"/>
      <c r="L47" s="178"/>
      <c r="M47" s="107"/>
      <c r="N47" s="109"/>
      <c r="O47" s="256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4"/>
      <c r="AP47" s="254"/>
      <c r="AQ47" s="254"/>
      <c r="AR47" s="254"/>
      <c r="AS47" s="254"/>
      <c r="AT47" s="254"/>
      <c r="AU47" s="254"/>
      <c r="AV47" s="254"/>
      <c r="AW47" s="254"/>
      <c r="AX47" s="254"/>
      <c r="AY47" s="254"/>
      <c r="AZ47" s="254"/>
      <c r="BA47" s="254"/>
      <c r="BB47" s="254"/>
      <c r="BC47" s="254"/>
      <c r="BD47" s="254"/>
      <c r="BE47" s="254"/>
      <c r="BF47" s="254"/>
      <c r="BG47" s="254"/>
      <c r="BH47" s="254"/>
      <c r="BI47" s="254"/>
      <c r="BJ47" s="254"/>
      <c r="BK47" s="254"/>
      <c r="BL47" s="254"/>
      <c r="BM47" s="254"/>
      <c r="BN47" s="254"/>
      <c r="BO47" s="254"/>
      <c r="BP47" s="254"/>
      <c r="BQ47" s="254"/>
      <c r="BR47" s="254"/>
      <c r="BS47" s="254"/>
      <c r="BT47" s="254"/>
      <c r="BU47" s="254"/>
      <c r="BV47" s="255"/>
      <c r="BW47" s="148"/>
      <c r="BX47" s="149"/>
      <c r="BY47" s="149"/>
      <c r="BZ47" s="149"/>
      <c r="CA47" s="149"/>
      <c r="CB47" s="149"/>
      <c r="CC47" s="149"/>
      <c r="CD47" s="149"/>
      <c r="CE47" s="149"/>
      <c r="CF47" s="149"/>
      <c r="CG47" s="149"/>
      <c r="CH47" s="150"/>
      <c r="CI47" s="6" t="b">
        <f t="shared" si="6"/>
        <v>0</v>
      </c>
      <c r="CJ47" s="29" t="str">
        <f t="shared" ca="1" si="10"/>
        <v/>
      </c>
      <c r="CK47" s="5">
        <f>IF(COUNTIF($B$13:B47,B47)+COUNTIF('記入例（入所者・利用者）'!$CU$15:$CU$24,B47)=1,1,0)</f>
        <v>0</v>
      </c>
      <c r="CL47" s="1">
        <f>SUM($CK$13:CK47)+$CL$11</f>
        <v>2</v>
      </c>
    </row>
    <row r="48" spans="1:94" x14ac:dyDescent="0.2">
      <c r="A48" s="95" t="str">
        <f t="shared" si="7"/>
        <v/>
      </c>
      <c r="B48" s="276"/>
      <c r="C48" s="277"/>
      <c r="D48" s="276"/>
      <c r="E48" s="277"/>
      <c r="F48" s="299"/>
      <c r="G48" s="300"/>
      <c r="H48" s="301"/>
      <c r="I48" s="170"/>
      <c r="J48" s="170"/>
      <c r="K48" s="178"/>
      <c r="L48" s="178"/>
      <c r="M48" s="107"/>
      <c r="N48" s="109"/>
      <c r="O48" s="256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  <c r="AP48" s="254"/>
      <c r="AQ48" s="254"/>
      <c r="AR48" s="254"/>
      <c r="AS48" s="254"/>
      <c r="AT48" s="254"/>
      <c r="AU48" s="254"/>
      <c r="AV48" s="254"/>
      <c r="AW48" s="254"/>
      <c r="AX48" s="254"/>
      <c r="AY48" s="254"/>
      <c r="AZ48" s="254"/>
      <c r="BA48" s="254"/>
      <c r="BB48" s="254"/>
      <c r="BC48" s="254"/>
      <c r="BD48" s="254"/>
      <c r="BE48" s="254"/>
      <c r="BF48" s="254"/>
      <c r="BG48" s="254"/>
      <c r="BH48" s="254"/>
      <c r="BI48" s="254"/>
      <c r="BJ48" s="254"/>
      <c r="BK48" s="254"/>
      <c r="BL48" s="254"/>
      <c r="BM48" s="254"/>
      <c r="BN48" s="254"/>
      <c r="BO48" s="254"/>
      <c r="BP48" s="254"/>
      <c r="BQ48" s="254"/>
      <c r="BR48" s="254"/>
      <c r="BS48" s="254"/>
      <c r="BT48" s="254"/>
      <c r="BU48" s="254"/>
      <c r="BV48" s="255"/>
      <c r="BW48" s="148"/>
      <c r="BX48" s="149"/>
      <c r="BY48" s="149"/>
      <c r="BZ48" s="149"/>
      <c r="CA48" s="149"/>
      <c r="CB48" s="149"/>
      <c r="CC48" s="149"/>
      <c r="CD48" s="149"/>
      <c r="CE48" s="149"/>
      <c r="CF48" s="149"/>
      <c r="CG48" s="149"/>
      <c r="CH48" s="150"/>
      <c r="CI48" s="6" t="b">
        <f t="shared" si="6"/>
        <v>0</v>
      </c>
      <c r="CJ48" s="29" t="str">
        <f t="shared" ca="1" si="10"/>
        <v/>
      </c>
      <c r="CK48" s="5">
        <f>IF(COUNTIF($B$13:B48,B48)+COUNTIF('記入例（入所者・利用者）'!$CU$15:$CU$24,B48)=1,1,0)</f>
        <v>0</v>
      </c>
      <c r="CL48" s="1">
        <f>SUM($CK$13:CK48)+$CL$11</f>
        <v>2</v>
      </c>
    </row>
    <row r="49" spans="1:90" x14ac:dyDescent="0.2">
      <c r="A49" s="95" t="str">
        <f t="shared" si="7"/>
        <v/>
      </c>
      <c r="B49" s="276"/>
      <c r="C49" s="277"/>
      <c r="D49" s="276"/>
      <c r="E49" s="277"/>
      <c r="F49" s="299"/>
      <c r="G49" s="300"/>
      <c r="H49" s="301"/>
      <c r="I49" s="170"/>
      <c r="J49" s="170"/>
      <c r="K49" s="178"/>
      <c r="L49" s="178"/>
      <c r="M49" s="107"/>
      <c r="N49" s="109"/>
      <c r="O49" s="256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54"/>
      <c r="AX49" s="254"/>
      <c r="AY49" s="254"/>
      <c r="AZ49" s="254"/>
      <c r="BA49" s="254"/>
      <c r="BB49" s="254"/>
      <c r="BC49" s="254"/>
      <c r="BD49" s="254"/>
      <c r="BE49" s="254"/>
      <c r="BF49" s="254"/>
      <c r="BG49" s="254"/>
      <c r="BH49" s="254"/>
      <c r="BI49" s="254"/>
      <c r="BJ49" s="254"/>
      <c r="BK49" s="254"/>
      <c r="BL49" s="254"/>
      <c r="BM49" s="254"/>
      <c r="BN49" s="254"/>
      <c r="BO49" s="254"/>
      <c r="BP49" s="254"/>
      <c r="BQ49" s="254"/>
      <c r="BR49" s="254"/>
      <c r="BS49" s="254"/>
      <c r="BT49" s="254"/>
      <c r="BU49" s="254"/>
      <c r="BV49" s="255"/>
      <c r="BW49" s="148"/>
      <c r="BX49" s="149"/>
      <c r="BY49" s="149"/>
      <c r="BZ49" s="149"/>
      <c r="CA49" s="149"/>
      <c r="CB49" s="149"/>
      <c r="CC49" s="149"/>
      <c r="CD49" s="149"/>
      <c r="CE49" s="149"/>
      <c r="CF49" s="149"/>
      <c r="CG49" s="149"/>
      <c r="CH49" s="150"/>
      <c r="CI49" s="6" t="b">
        <f t="shared" si="6"/>
        <v>0</v>
      </c>
      <c r="CJ49" s="29" t="str">
        <f t="shared" ca="1" si="10"/>
        <v/>
      </c>
      <c r="CK49" s="5">
        <f>IF(COUNTIF($B$13:B49,B49)+COUNTIF('記入例（入所者・利用者）'!$CU$15:$CU$24,B49)=1,1,0)</f>
        <v>0</v>
      </c>
      <c r="CL49" s="1">
        <f>SUM($CK$13:CK49)+$CL$11</f>
        <v>2</v>
      </c>
    </row>
    <row r="50" spans="1:90" x14ac:dyDescent="0.2">
      <c r="A50" s="95" t="str">
        <f t="shared" si="7"/>
        <v/>
      </c>
      <c r="B50" s="276"/>
      <c r="C50" s="277"/>
      <c r="D50" s="276"/>
      <c r="E50" s="277"/>
      <c r="F50" s="299"/>
      <c r="G50" s="300"/>
      <c r="H50" s="301"/>
      <c r="I50" s="170"/>
      <c r="J50" s="170"/>
      <c r="K50" s="178"/>
      <c r="L50" s="178"/>
      <c r="M50" s="107"/>
      <c r="N50" s="109"/>
      <c r="O50" s="256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4"/>
      <c r="AW50" s="254"/>
      <c r="AX50" s="254"/>
      <c r="AY50" s="254"/>
      <c r="AZ50" s="254"/>
      <c r="BA50" s="254"/>
      <c r="BB50" s="254"/>
      <c r="BC50" s="254"/>
      <c r="BD50" s="254"/>
      <c r="BE50" s="254"/>
      <c r="BF50" s="254"/>
      <c r="BG50" s="254"/>
      <c r="BH50" s="254"/>
      <c r="BI50" s="254"/>
      <c r="BJ50" s="254"/>
      <c r="BK50" s="254"/>
      <c r="BL50" s="254"/>
      <c r="BM50" s="254"/>
      <c r="BN50" s="254"/>
      <c r="BO50" s="254"/>
      <c r="BP50" s="254"/>
      <c r="BQ50" s="254"/>
      <c r="BR50" s="254"/>
      <c r="BS50" s="254"/>
      <c r="BT50" s="254"/>
      <c r="BU50" s="254"/>
      <c r="BV50" s="255"/>
      <c r="BW50" s="148"/>
      <c r="BX50" s="149"/>
      <c r="BY50" s="149"/>
      <c r="BZ50" s="149"/>
      <c r="CA50" s="149"/>
      <c r="CB50" s="149"/>
      <c r="CC50" s="149"/>
      <c r="CD50" s="149"/>
      <c r="CE50" s="149"/>
      <c r="CF50" s="149"/>
      <c r="CG50" s="149"/>
      <c r="CH50" s="150"/>
      <c r="CI50" s="6" t="b">
        <f t="shared" si="6"/>
        <v>0</v>
      </c>
      <c r="CJ50" s="29" t="str">
        <f t="shared" ca="1" si="10"/>
        <v/>
      </c>
      <c r="CK50" s="5">
        <f>IF(COUNTIF($B$13:B50,B50)+COUNTIF('記入例（入所者・利用者）'!$CU$15:$CU$24,B50)=1,1,0)</f>
        <v>0</v>
      </c>
      <c r="CL50" s="1">
        <f>SUM($CK$13:CK50)+$CL$11</f>
        <v>2</v>
      </c>
    </row>
    <row r="51" spans="1:90" x14ac:dyDescent="0.2">
      <c r="A51" s="95" t="str">
        <f t="shared" si="7"/>
        <v/>
      </c>
      <c r="B51" s="276"/>
      <c r="C51" s="277"/>
      <c r="D51" s="276"/>
      <c r="E51" s="277"/>
      <c r="F51" s="299"/>
      <c r="G51" s="300"/>
      <c r="H51" s="301"/>
      <c r="I51" s="170"/>
      <c r="J51" s="170"/>
      <c r="K51" s="178"/>
      <c r="L51" s="178"/>
      <c r="M51" s="107"/>
      <c r="N51" s="109"/>
      <c r="O51" s="256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  <c r="AP51" s="254"/>
      <c r="AQ51" s="254"/>
      <c r="AR51" s="254"/>
      <c r="AS51" s="254"/>
      <c r="AT51" s="254"/>
      <c r="AU51" s="254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254"/>
      <c r="BI51" s="254"/>
      <c r="BJ51" s="254"/>
      <c r="BK51" s="254"/>
      <c r="BL51" s="254"/>
      <c r="BM51" s="254"/>
      <c r="BN51" s="254"/>
      <c r="BO51" s="254"/>
      <c r="BP51" s="254"/>
      <c r="BQ51" s="254"/>
      <c r="BR51" s="254"/>
      <c r="BS51" s="254"/>
      <c r="BT51" s="254"/>
      <c r="BU51" s="254"/>
      <c r="BV51" s="255"/>
      <c r="BW51" s="148"/>
      <c r="BX51" s="149"/>
      <c r="BY51" s="149"/>
      <c r="BZ51" s="149"/>
      <c r="CA51" s="149"/>
      <c r="CB51" s="149"/>
      <c r="CC51" s="149"/>
      <c r="CD51" s="149"/>
      <c r="CE51" s="149"/>
      <c r="CF51" s="149"/>
      <c r="CG51" s="149"/>
      <c r="CH51" s="150"/>
      <c r="CI51" s="6" t="b">
        <f t="shared" si="6"/>
        <v>0</v>
      </c>
      <c r="CJ51" s="29" t="str">
        <f t="shared" ca="1" si="10"/>
        <v/>
      </c>
      <c r="CK51" s="5">
        <f>IF(COUNTIF($B$13:B51,B51)+COUNTIF('記入例（入所者・利用者）'!$CU$15:$CU$24,B51)=1,1,0)</f>
        <v>0</v>
      </c>
      <c r="CL51" s="1">
        <f>SUM($CK$13:CK51)+$CL$11</f>
        <v>2</v>
      </c>
    </row>
    <row r="52" spans="1:90" x14ac:dyDescent="0.2">
      <c r="A52" s="95" t="str">
        <f t="shared" si="7"/>
        <v/>
      </c>
      <c r="B52" s="276"/>
      <c r="C52" s="277"/>
      <c r="D52" s="276"/>
      <c r="E52" s="277"/>
      <c r="F52" s="299"/>
      <c r="G52" s="300"/>
      <c r="H52" s="301"/>
      <c r="I52" s="170"/>
      <c r="J52" s="170"/>
      <c r="K52" s="178"/>
      <c r="L52" s="178"/>
      <c r="M52" s="107"/>
      <c r="N52" s="109"/>
      <c r="O52" s="256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4"/>
      <c r="AR52" s="254"/>
      <c r="AS52" s="254"/>
      <c r="AT52" s="254"/>
      <c r="AU52" s="254"/>
      <c r="AV52" s="254"/>
      <c r="AW52" s="254"/>
      <c r="AX52" s="254"/>
      <c r="AY52" s="254"/>
      <c r="AZ52" s="254"/>
      <c r="BA52" s="254"/>
      <c r="BB52" s="254"/>
      <c r="BC52" s="254"/>
      <c r="BD52" s="254"/>
      <c r="BE52" s="254"/>
      <c r="BF52" s="254"/>
      <c r="BG52" s="254"/>
      <c r="BH52" s="254"/>
      <c r="BI52" s="254"/>
      <c r="BJ52" s="254"/>
      <c r="BK52" s="254"/>
      <c r="BL52" s="254"/>
      <c r="BM52" s="254"/>
      <c r="BN52" s="254"/>
      <c r="BO52" s="254"/>
      <c r="BP52" s="254"/>
      <c r="BQ52" s="254"/>
      <c r="BR52" s="254"/>
      <c r="BS52" s="254"/>
      <c r="BT52" s="254"/>
      <c r="BU52" s="254"/>
      <c r="BV52" s="255"/>
      <c r="BW52" s="148"/>
      <c r="BX52" s="149"/>
      <c r="BY52" s="149"/>
      <c r="BZ52" s="149"/>
      <c r="CA52" s="149"/>
      <c r="CB52" s="149"/>
      <c r="CC52" s="149"/>
      <c r="CD52" s="149"/>
      <c r="CE52" s="149"/>
      <c r="CF52" s="149"/>
      <c r="CG52" s="149"/>
      <c r="CH52" s="150"/>
      <c r="CI52" s="6" t="b">
        <f t="shared" si="6"/>
        <v>0</v>
      </c>
      <c r="CJ52" s="29" t="str">
        <f t="shared" ca="1" si="10"/>
        <v/>
      </c>
      <c r="CK52" s="5">
        <f>IF(COUNTIF($B$13:B52,B52)+COUNTIF('記入例（入所者・利用者）'!$CU$15:$CU$24,B52)=1,1,0)</f>
        <v>0</v>
      </c>
      <c r="CL52" s="1">
        <f>SUM($CK$13:CK52)+$CL$11</f>
        <v>2</v>
      </c>
    </row>
    <row r="53" spans="1:90" x14ac:dyDescent="0.2">
      <c r="A53" s="95" t="str">
        <f t="shared" si="7"/>
        <v/>
      </c>
      <c r="B53" s="276"/>
      <c r="C53" s="277"/>
      <c r="D53" s="276"/>
      <c r="E53" s="277"/>
      <c r="F53" s="299"/>
      <c r="G53" s="300"/>
      <c r="H53" s="301"/>
      <c r="I53" s="170"/>
      <c r="J53" s="170"/>
      <c r="K53" s="178"/>
      <c r="L53" s="178"/>
      <c r="M53" s="107"/>
      <c r="N53" s="109"/>
      <c r="O53" s="256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  <c r="AP53" s="254"/>
      <c r="AQ53" s="254"/>
      <c r="AR53" s="254"/>
      <c r="AS53" s="254"/>
      <c r="AT53" s="254"/>
      <c r="AU53" s="254"/>
      <c r="AV53" s="254"/>
      <c r="AW53" s="254"/>
      <c r="AX53" s="254"/>
      <c r="AY53" s="254"/>
      <c r="AZ53" s="254"/>
      <c r="BA53" s="254"/>
      <c r="BB53" s="254"/>
      <c r="BC53" s="254"/>
      <c r="BD53" s="254"/>
      <c r="BE53" s="254"/>
      <c r="BF53" s="254"/>
      <c r="BG53" s="254"/>
      <c r="BH53" s="254"/>
      <c r="BI53" s="254"/>
      <c r="BJ53" s="254"/>
      <c r="BK53" s="254"/>
      <c r="BL53" s="254"/>
      <c r="BM53" s="254"/>
      <c r="BN53" s="254"/>
      <c r="BO53" s="254"/>
      <c r="BP53" s="254"/>
      <c r="BQ53" s="254"/>
      <c r="BR53" s="254"/>
      <c r="BS53" s="254"/>
      <c r="BT53" s="254"/>
      <c r="BU53" s="254"/>
      <c r="BV53" s="255"/>
      <c r="BW53" s="148"/>
      <c r="BX53" s="149"/>
      <c r="BY53" s="149"/>
      <c r="BZ53" s="149"/>
      <c r="CA53" s="149"/>
      <c r="CB53" s="149"/>
      <c r="CC53" s="149"/>
      <c r="CD53" s="149"/>
      <c r="CE53" s="149"/>
      <c r="CF53" s="149"/>
      <c r="CG53" s="149"/>
      <c r="CH53" s="150"/>
      <c r="CI53" s="6" t="b">
        <f t="shared" si="6"/>
        <v>0</v>
      </c>
      <c r="CJ53" s="29" t="str">
        <f t="shared" ca="1" si="10"/>
        <v/>
      </c>
      <c r="CK53" s="5">
        <f>IF(COUNTIF($B$13:B53,B53)+COUNTIF('記入例（入所者・利用者）'!$CU$15:$CU$24,B53)=1,1,0)</f>
        <v>0</v>
      </c>
      <c r="CL53" s="1">
        <f>SUM($CK$13:CK53)+$CL$11</f>
        <v>2</v>
      </c>
    </row>
    <row r="54" spans="1:90" x14ac:dyDescent="0.2">
      <c r="A54" s="95" t="str">
        <f t="shared" si="7"/>
        <v/>
      </c>
      <c r="B54" s="276"/>
      <c r="C54" s="277"/>
      <c r="D54" s="276"/>
      <c r="E54" s="277"/>
      <c r="F54" s="299"/>
      <c r="G54" s="300"/>
      <c r="H54" s="301"/>
      <c r="I54" s="170"/>
      <c r="J54" s="170"/>
      <c r="K54" s="178"/>
      <c r="L54" s="178"/>
      <c r="M54" s="107"/>
      <c r="N54" s="109"/>
      <c r="O54" s="256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4"/>
      <c r="AO54" s="254"/>
      <c r="AP54" s="254"/>
      <c r="AQ54" s="254"/>
      <c r="AR54" s="254"/>
      <c r="AS54" s="254"/>
      <c r="AT54" s="254"/>
      <c r="AU54" s="254"/>
      <c r="AV54" s="254"/>
      <c r="AW54" s="254"/>
      <c r="AX54" s="254"/>
      <c r="AY54" s="254"/>
      <c r="AZ54" s="254"/>
      <c r="BA54" s="254"/>
      <c r="BB54" s="254"/>
      <c r="BC54" s="254"/>
      <c r="BD54" s="254"/>
      <c r="BE54" s="254"/>
      <c r="BF54" s="254"/>
      <c r="BG54" s="254"/>
      <c r="BH54" s="254"/>
      <c r="BI54" s="254"/>
      <c r="BJ54" s="254"/>
      <c r="BK54" s="254"/>
      <c r="BL54" s="254"/>
      <c r="BM54" s="254"/>
      <c r="BN54" s="254"/>
      <c r="BO54" s="254"/>
      <c r="BP54" s="254"/>
      <c r="BQ54" s="254"/>
      <c r="BR54" s="254"/>
      <c r="BS54" s="254"/>
      <c r="BT54" s="254"/>
      <c r="BU54" s="254"/>
      <c r="BV54" s="255"/>
      <c r="BW54" s="148"/>
      <c r="BX54" s="149"/>
      <c r="BY54" s="149"/>
      <c r="BZ54" s="149"/>
      <c r="CA54" s="149"/>
      <c r="CB54" s="149"/>
      <c r="CC54" s="149"/>
      <c r="CD54" s="149"/>
      <c r="CE54" s="149"/>
      <c r="CF54" s="149"/>
      <c r="CG54" s="149"/>
      <c r="CH54" s="150"/>
      <c r="CI54" s="6" t="b">
        <f t="shared" si="6"/>
        <v>0</v>
      </c>
      <c r="CJ54" s="29" t="str">
        <f t="shared" ca="1" si="10"/>
        <v/>
      </c>
      <c r="CK54" s="5">
        <f>IF(COUNTIF($B$13:B54,B54)+COUNTIF('記入例（入所者・利用者）'!$CU$15:$CU$24,B54)=1,1,0)</f>
        <v>0</v>
      </c>
      <c r="CL54" s="1">
        <f>SUM($CK$13:CK54)+$CL$11</f>
        <v>2</v>
      </c>
    </row>
    <row r="55" spans="1:90" x14ac:dyDescent="0.2">
      <c r="A55" s="95" t="str">
        <f t="shared" si="7"/>
        <v/>
      </c>
      <c r="B55" s="276"/>
      <c r="C55" s="277"/>
      <c r="D55" s="276"/>
      <c r="E55" s="277"/>
      <c r="F55" s="299"/>
      <c r="G55" s="300"/>
      <c r="H55" s="301"/>
      <c r="I55" s="170"/>
      <c r="J55" s="170"/>
      <c r="K55" s="178"/>
      <c r="L55" s="178"/>
      <c r="M55" s="107"/>
      <c r="N55" s="109"/>
      <c r="O55" s="256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  <c r="AP55" s="254"/>
      <c r="AQ55" s="254"/>
      <c r="AR55" s="254"/>
      <c r="AS55" s="254"/>
      <c r="AT55" s="254"/>
      <c r="AU55" s="254"/>
      <c r="AV55" s="254"/>
      <c r="AW55" s="254"/>
      <c r="AX55" s="254"/>
      <c r="AY55" s="254"/>
      <c r="AZ55" s="254"/>
      <c r="BA55" s="254"/>
      <c r="BB55" s="254"/>
      <c r="BC55" s="254"/>
      <c r="BD55" s="254"/>
      <c r="BE55" s="254"/>
      <c r="BF55" s="254"/>
      <c r="BG55" s="254"/>
      <c r="BH55" s="254"/>
      <c r="BI55" s="254"/>
      <c r="BJ55" s="254"/>
      <c r="BK55" s="254"/>
      <c r="BL55" s="254"/>
      <c r="BM55" s="254"/>
      <c r="BN55" s="254"/>
      <c r="BO55" s="254"/>
      <c r="BP55" s="254"/>
      <c r="BQ55" s="254"/>
      <c r="BR55" s="254"/>
      <c r="BS55" s="254"/>
      <c r="BT55" s="254"/>
      <c r="BU55" s="254"/>
      <c r="BV55" s="255"/>
      <c r="BW55" s="148"/>
      <c r="BX55" s="149"/>
      <c r="BY55" s="149"/>
      <c r="BZ55" s="149"/>
      <c r="CA55" s="149"/>
      <c r="CB55" s="149"/>
      <c r="CC55" s="149"/>
      <c r="CD55" s="149"/>
      <c r="CE55" s="149"/>
      <c r="CF55" s="149"/>
      <c r="CG55" s="149"/>
      <c r="CH55" s="150"/>
      <c r="CI55" s="6" t="b">
        <f t="shared" si="6"/>
        <v>0</v>
      </c>
      <c r="CJ55" s="29" t="str">
        <f t="shared" ca="1" si="10"/>
        <v/>
      </c>
      <c r="CK55" s="5">
        <f>IF(COUNTIF($B$13:B55,B55)+COUNTIF('記入例（入所者・利用者）'!$CU$15:$CU$24,B55)=1,1,0)</f>
        <v>0</v>
      </c>
      <c r="CL55" s="1">
        <f>SUM($CK$13:CK55)+$CL$11</f>
        <v>2</v>
      </c>
    </row>
    <row r="56" spans="1:90" x14ac:dyDescent="0.2">
      <c r="A56" s="95" t="str">
        <f t="shared" si="7"/>
        <v/>
      </c>
      <c r="B56" s="276"/>
      <c r="C56" s="277"/>
      <c r="D56" s="276"/>
      <c r="E56" s="277"/>
      <c r="F56" s="299"/>
      <c r="G56" s="300"/>
      <c r="H56" s="301"/>
      <c r="I56" s="170"/>
      <c r="J56" s="170"/>
      <c r="K56" s="178"/>
      <c r="L56" s="178"/>
      <c r="M56" s="107"/>
      <c r="N56" s="109"/>
      <c r="O56" s="256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  <c r="AU56" s="254"/>
      <c r="AV56" s="254"/>
      <c r="AW56" s="254"/>
      <c r="AX56" s="254"/>
      <c r="AY56" s="254"/>
      <c r="AZ56" s="254"/>
      <c r="BA56" s="254"/>
      <c r="BB56" s="254"/>
      <c r="BC56" s="254"/>
      <c r="BD56" s="254"/>
      <c r="BE56" s="254"/>
      <c r="BF56" s="254"/>
      <c r="BG56" s="254"/>
      <c r="BH56" s="254"/>
      <c r="BI56" s="254"/>
      <c r="BJ56" s="254"/>
      <c r="BK56" s="254"/>
      <c r="BL56" s="254"/>
      <c r="BM56" s="254"/>
      <c r="BN56" s="254"/>
      <c r="BO56" s="254"/>
      <c r="BP56" s="254"/>
      <c r="BQ56" s="254"/>
      <c r="BR56" s="254"/>
      <c r="BS56" s="254"/>
      <c r="BT56" s="254"/>
      <c r="BU56" s="254"/>
      <c r="BV56" s="255"/>
      <c r="BW56" s="148"/>
      <c r="BX56" s="149"/>
      <c r="BY56" s="149"/>
      <c r="BZ56" s="149"/>
      <c r="CA56" s="149"/>
      <c r="CB56" s="149"/>
      <c r="CC56" s="149"/>
      <c r="CD56" s="149"/>
      <c r="CE56" s="149"/>
      <c r="CF56" s="149"/>
      <c r="CG56" s="149"/>
      <c r="CH56" s="150"/>
      <c r="CI56" s="6" t="b">
        <f t="shared" si="6"/>
        <v>0</v>
      </c>
      <c r="CJ56" s="29" t="str">
        <f t="shared" ca="1" si="10"/>
        <v/>
      </c>
      <c r="CK56" s="5">
        <f>IF(COUNTIF($B$13:B56,B56)+COUNTIF('記入例（入所者・利用者）'!$CU$15:$CU$24,B56)=1,1,0)</f>
        <v>0</v>
      </c>
      <c r="CL56" s="1">
        <f>SUM($CK$13:CK56)+$CL$11</f>
        <v>2</v>
      </c>
    </row>
    <row r="57" spans="1:90" x14ac:dyDescent="0.2">
      <c r="A57" s="95" t="str">
        <f t="shared" si="7"/>
        <v/>
      </c>
      <c r="B57" s="276"/>
      <c r="C57" s="277"/>
      <c r="D57" s="276"/>
      <c r="E57" s="277"/>
      <c r="F57" s="299"/>
      <c r="G57" s="300"/>
      <c r="H57" s="301"/>
      <c r="I57" s="170"/>
      <c r="J57" s="170"/>
      <c r="K57" s="178"/>
      <c r="L57" s="178"/>
      <c r="M57" s="107"/>
      <c r="N57" s="109"/>
      <c r="O57" s="256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  <c r="AN57" s="254"/>
      <c r="AO57" s="254"/>
      <c r="AP57" s="254"/>
      <c r="AQ57" s="254"/>
      <c r="AR57" s="254"/>
      <c r="AS57" s="254"/>
      <c r="AT57" s="254"/>
      <c r="AU57" s="254"/>
      <c r="AV57" s="254"/>
      <c r="AW57" s="254"/>
      <c r="AX57" s="254"/>
      <c r="AY57" s="254"/>
      <c r="AZ57" s="254"/>
      <c r="BA57" s="254"/>
      <c r="BB57" s="254"/>
      <c r="BC57" s="254"/>
      <c r="BD57" s="254"/>
      <c r="BE57" s="254"/>
      <c r="BF57" s="254"/>
      <c r="BG57" s="254"/>
      <c r="BH57" s="254"/>
      <c r="BI57" s="254"/>
      <c r="BJ57" s="254"/>
      <c r="BK57" s="254"/>
      <c r="BL57" s="254"/>
      <c r="BM57" s="254"/>
      <c r="BN57" s="254"/>
      <c r="BO57" s="254"/>
      <c r="BP57" s="254"/>
      <c r="BQ57" s="254"/>
      <c r="BR57" s="254"/>
      <c r="BS57" s="254"/>
      <c r="BT57" s="254"/>
      <c r="BU57" s="254"/>
      <c r="BV57" s="255"/>
      <c r="BW57" s="148"/>
      <c r="BX57" s="149"/>
      <c r="BY57" s="149"/>
      <c r="BZ57" s="149"/>
      <c r="CA57" s="149"/>
      <c r="CB57" s="149"/>
      <c r="CC57" s="149"/>
      <c r="CD57" s="149"/>
      <c r="CE57" s="149"/>
      <c r="CF57" s="149"/>
      <c r="CG57" s="149"/>
      <c r="CH57" s="150"/>
      <c r="CI57" s="6" t="b">
        <f t="shared" si="6"/>
        <v>0</v>
      </c>
      <c r="CJ57" s="29" t="str">
        <f t="shared" ca="1" si="10"/>
        <v/>
      </c>
      <c r="CK57" s="5">
        <f>IF(COUNTIF($B$13:B57,B57)+COUNTIF('記入例（入所者・利用者）'!$CU$15:$CU$24,B57)=1,1,0)</f>
        <v>0</v>
      </c>
      <c r="CL57" s="1">
        <f>SUM($CK$13:CK57)+$CL$11</f>
        <v>2</v>
      </c>
    </row>
    <row r="58" spans="1:90" x14ac:dyDescent="0.2">
      <c r="A58" s="95" t="str">
        <f t="shared" si="7"/>
        <v/>
      </c>
      <c r="B58" s="276"/>
      <c r="C58" s="277"/>
      <c r="D58" s="276"/>
      <c r="E58" s="277"/>
      <c r="F58" s="299"/>
      <c r="G58" s="300"/>
      <c r="H58" s="301"/>
      <c r="I58" s="170"/>
      <c r="J58" s="170"/>
      <c r="K58" s="178"/>
      <c r="L58" s="178"/>
      <c r="M58" s="107"/>
      <c r="N58" s="109"/>
      <c r="O58" s="256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254"/>
      <c r="BD58" s="254"/>
      <c r="BE58" s="254"/>
      <c r="BF58" s="254"/>
      <c r="BG58" s="254"/>
      <c r="BH58" s="254"/>
      <c r="BI58" s="254"/>
      <c r="BJ58" s="254"/>
      <c r="BK58" s="254"/>
      <c r="BL58" s="254"/>
      <c r="BM58" s="254"/>
      <c r="BN58" s="254"/>
      <c r="BO58" s="254"/>
      <c r="BP58" s="254"/>
      <c r="BQ58" s="254"/>
      <c r="BR58" s="254"/>
      <c r="BS58" s="254"/>
      <c r="BT58" s="254"/>
      <c r="BU58" s="254"/>
      <c r="BV58" s="255"/>
      <c r="BW58" s="148"/>
      <c r="BX58" s="149"/>
      <c r="BY58" s="149"/>
      <c r="BZ58" s="149"/>
      <c r="CA58" s="149"/>
      <c r="CB58" s="149"/>
      <c r="CC58" s="149"/>
      <c r="CD58" s="149"/>
      <c r="CE58" s="149"/>
      <c r="CF58" s="149"/>
      <c r="CG58" s="149"/>
      <c r="CH58" s="150"/>
      <c r="CI58" s="6" t="b">
        <f t="shared" si="6"/>
        <v>0</v>
      </c>
      <c r="CJ58" s="29" t="str">
        <f t="shared" ca="1" si="10"/>
        <v/>
      </c>
      <c r="CK58" s="5">
        <f>IF(COUNTIF($B$13:B58,B58)+COUNTIF('記入例（入所者・利用者）'!$CU$15:$CU$24,B58)=1,1,0)</f>
        <v>0</v>
      </c>
      <c r="CL58" s="1">
        <f>SUM($CK$13:CK58)+$CL$11</f>
        <v>2</v>
      </c>
    </row>
    <row r="59" spans="1:90" x14ac:dyDescent="0.2">
      <c r="A59" s="95" t="str">
        <f t="shared" si="7"/>
        <v/>
      </c>
      <c r="B59" s="276"/>
      <c r="C59" s="277"/>
      <c r="D59" s="276"/>
      <c r="E59" s="277"/>
      <c r="F59" s="299"/>
      <c r="G59" s="300"/>
      <c r="H59" s="301"/>
      <c r="I59" s="170"/>
      <c r="J59" s="170"/>
      <c r="K59" s="178"/>
      <c r="L59" s="178"/>
      <c r="M59" s="107"/>
      <c r="N59" s="109"/>
      <c r="O59" s="256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254"/>
      <c r="AN59" s="254"/>
      <c r="AO59" s="254"/>
      <c r="AP59" s="254"/>
      <c r="AQ59" s="254"/>
      <c r="AR59" s="254"/>
      <c r="AS59" s="254"/>
      <c r="AT59" s="254"/>
      <c r="AU59" s="254"/>
      <c r="AV59" s="254"/>
      <c r="AW59" s="254"/>
      <c r="AX59" s="254"/>
      <c r="AY59" s="254"/>
      <c r="AZ59" s="254"/>
      <c r="BA59" s="254"/>
      <c r="BB59" s="254"/>
      <c r="BC59" s="254"/>
      <c r="BD59" s="254"/>
      <c r="BE59" s="254"/>
      <c r="BF59" s="254"/>
      <c r="BG59" s="254"/>
      <c r="BH59" s="254"/>
      <c r="BI59" s="254"/>
      <c r="BJ59" s="254"/>
      <c r="BK59" s="254"/>
      <c r="BL59" s="254"/>
      <c r="BM59" s="254"/>
      <c r="BN59" s="254"/>
      <c r="BO59" s="254"/>
      <c r="BP59" s="254"/>
      <c r="BQ59" s="254"/>
      <c r="BR59" s="254"/>
      <c r="BS59" s="254"/>
      <c r="BT59" s="254"/>
      <c r="BU59" s="254"/>
      <c r="BV59" s="255"/>
      <c r="BW59" s="148"/>
      <c r="BX59" s="149"/>
      <c r="BY59" s="149"/>
      <c r="BZ59" s="149"/>
      <c r="CA59" s="149"/>
      <c r="CB59" s="149"/>
      <c r="CC59" s="149"/>
      <c r="CD59" s="149"/>
      <c r="CE59" s="149"/>
      <c r="CF59" s="149"/>
      <c r="CG59" s="149"/>
      <c r="CH59" s="150"/>
      <c r="CI59" s="6" t="b">
        <f t="shared" si="6"/>
        <v>0</v>
      </c>
      <c r="CJ59" s="29" t="str">
        <f t="shared" ca="1" si="10"/>
        <v/>
      </c>
      <c r="CK59" s="5">
        <f>IF(COUNTIF($B$13:B59,B59)+COUNTIF('記入例（入所者・利用者）'!$CU$15:$CU$24,B59)=1,1,0)</f>
        <v>0</v>
      </c>
      <c r="CL59" s="1">
        <f>SUM($CK$13:CK59)+$CL$11</f>
        <v>2</v>
      </c>
    </row>
    <row r="60" spans="1:90" x14ac:dyDescent="0.2">
      <c r="A60" s="95" t="str">
        <f t="shared" si="7"/>
        <v/>
      </c>
      <c r="B60" s="276"/>
      <c r="C60" s="277"/>
      <c r="D60" s="276"/>
      <c r="E60" s="277"/>
      <c r="F60" s="299"/>
      <c r="G60" s="300"/>
      <c r="H60" s="301"/>
      <c r="I60" s="170"/>
      <c r="J60" s="170"/>
      <c r="K60" s="178"/>
      <c r="L60" s="178"/>
      <c r="M60" s="107"/>
      <c r="N60" s="109"/>
      <c r="O60" s="256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4"/>
      <c r="AN60" s="254"/>
      <c r="AO60" s="254"/>
      <c r="AP60" s="254"/>
      <c r="AQ60" s="254"/>
      <c r="AR60" s="254"/>
      <c r="AS60" s="254"/>
      <c r="AT60" s="254"/>
      <c r="AU60" s="254"/>
      <c r="AV60" s="254"/>
      <c r="AW60" s="254"/>
      <c r="AX60" s="254"/>
      <c r="AY60" s="254"/>
      <c r="AZ60" s="254"/>
      <c r="BA60" s="254"/>
      <c r="BB60" s="254"/>
      <c r="BC60" s="254"/>
      <c r="BD60" s="254"/>
      <c r="BE60" s="254"/>
      <c r="BF60" s="254"/>
      <c r="BG60" s="254"/>
      <c r="BH60" s="254"/>
      <c r="BI60" s="254"/>
      <c r="BJ60" s="254"/>
      <c r="BK60" s="254"/>
      <c r="BL60" s="254"/>
      <c r="BM60" s="254"/>
      <c r="BN60" s="254"/>
      <c r="BO60" s="254"/>
      <c r="BP60" s="254"/>
      <c r="BQ60" s="254"/>
      <c r="BR60" s="254"/>
      <c r="BS60" s="254"/>
      <c r="BT60" s="254"/>
      <c r="BU60" s="254"/>
      <c r="BV60" s="255"/>
      <c r="BW60" s="148"/>
      <c r="BX60" s="149"/>
      <c r="BY60" s="149"/>
      <c r="BZ60" s="149"/>
      <c r="CA60" s="149"/>
      <c r="CB60" s="149"/>
      <c r="CC60" s="149"/>
      <c r="CD60" s="149"/>
      <c r="CE60" s="149"/>
      <c r="CF60" s="149"/>
      <c r="CG60" s="149"/>
      <c r="CH60" s="150"/>
      <c r="CI60" s="6" t="b">
        <f t="shared" si="6"/>
        <v>0</v>
      </c>
      <c r="CJ60" s="29" t="str">
        <f t="shared" ca="1" si="10"/>
        <v/>
      </c>
      <c r="CK60" s="5">
        <f>IF(COUNTIF($B$13:B60,B60)+COUNTIF('記入例（入所者・利用者）'!$CU$15:$CU$24,B60)=1,1,0)</f>
        <v>0</v>
      </c>
      <c r="CL60" s="1">
        <f>SUM($CK$13:CK60)+$CL$11</f>
        <v>2</v>
      </c>
    </row>
    <row r="61" spans="1:90" x14ac:dyDescent="0.2">
      <c r="A61" s="95" t="str">
        <f t="shared" si="7"/>
        <v/>
      </c>
      <c r="B61" s="276"/>
      <c r="C61" s="277"/>
      <c r="D61" s="276"/>
      <c r="E61" s="277"/>
      <c r="F61" s="299"/>
      <c r="G61" s="300"/>
      <c r="H61" s="301"/>
      <c r="I61" s="172"/>
      <c r="J61" s="172"/>
      <c r="K61" s="178"/>
      <c r="L61" s="117"/>
      <c r="M61" s="107"/>
      <c r="N61" s="107"/>
      <c r="O61" s="257"/>
      <c r="P61" s="258"/>
      <c r="Q61" s="258"/>
      <c r="R61" s="258"/>
      <c r="S61" s="258"/>
      <c r="T61" s="258"/>
      <c r="U61" s="258"/>
      <c r="V61" s="258"/>
      <c r="W61" s="258"/>
      <c r="X61" s="258"/>
      <c r="Y61" s="258"/>
      <c r="Z61" s="258"/>
      <c r="AA61" s="258"/>
      <c r="AB61" s="258"/>
      <c r="AC61" s="258"/>
      <c r="AD61" s="258"/>
      <c r="AE61" s="258"/>
      <c r="AF61" s="258"/>
      <c r="AG61" s="258"/>
      <c r="AH61" s="258"/>
      <c r="AI61" s="258"/>
      <c r="AJ61" s="258"/>
      <c r="AK61" s="258"/>
      <c r="AL61" s="258"/>
      <c r="AM61" s="258"/>
      <c r="AN61" s="258"/>
      <c r="AO61" s="258"/>
      <c r="AP61" s="258"/>
      <c r="AQ61" s="258"/>
      <c r="AR61" s="258"/>
      <c r="AS61" s="258"/>
      <c r="AT61" s="258"/>
      <c r="AU61" s="258"/>
      <c r="AV61" s="258"/>
      <c r="AW61" s="258"/>
      <c r="AX61" s="258"/>
      <c r="AY61" s="258"/>
      <c r="AZ61" s="258"/>
      <c r="BA61" s="258"/>
      <c r="BB61" s="258"/>
      <c r="BC61" s="258"/>
      <c r="BD61" s="258"/>
      <c r="BE61" s="258"/>
      <c r="BF61" s="258"/>
      <c r="BG61" s="258"/>
      <c r="BH61" s="258"/>
      <c r="BI61" s="258"/>
      <c r="BJ61" s="258"/>
      <c r="BK61" s="258"/>
      <c r="BL61" s="258"/>
      <c r="BM61" s="258"/>
      <c r="BN61" s="258"/>
      <c r="BO61" s="258"/>
      <c r="BP61" s="258"/>
      <c r="BQ61" s="258"/>
      <c r="BR61" s="258"/>
      <c r="BS61" s="258"/>
      <c r="BT61" s="258"/>
      <c r="BU61" s="258"/>
      <c r="BV61" s="259"/>
      <c r="BW61" s="155"/>
      <c r="BX61" s="156"/>
      <c r="BY61" s="156"/>
      <c r="BZ61" s="156"/>
      <c r="CA61" s="156"/>
      <c r="CB61" s="156"/>
      <c r="CC61" s="156"/>
      <c r="CD61" s="156"/>
      <c r="CE61" s="156"/>
      <c r="CF61" s="156"/>
      <c r="CG61" s="156"/>
      <c r="CH61" s="157"/>
      <c r="CI61" s="6" t="b">
        <f t="shared" si="6"/>
        <v>0</v>
      </c>
      <c r="CJ61" s="29" t="str">
        <f t="shared" ca="1" si="10"/>
        <v/>
      </c>
      <c r="CK61" s="5">
        <f>IF(COUNTIF($B$13:B61,B61)+COUNTIF('記入例（入所者・利用者）'!$CU$15:$CU$24,B61)=1,1,0)</f>
        <v>0</v>
      </c>
      <c r="CL61" s="1">
        <f>SUM($CK$13:CK61)+$CL$11</f>
        <v>2</v>
      </c>
    </row>
    <row r="62" spans="1:90" x14ac:dyDescent="0.2">
      <c r="A62" s="95" t="str">
        <f t="shared" si="7"/>
        <v/>
      </c>
      <c r="B62" s="276"/>
      <c r="C62" s="277"/>
      <c r="D62" s="276"/>
      <c r="E62" s="277"/>
      <c r="F62" s="299"/>
      <c r="G62" s="300"/>
      <c r="H62" s="301"/>
      <c r="I62" s="172"/>
      <c r="J62" s="172"/>
      <c r="K62" s="178"/>
      <c r="L62" s="117"/>
      <c r="M62" s="109"/>
      <c r="N62" s="107"/>
      <c r="O62" s="257"/>
      <c r="P62" s="258"/>
      <c r="Q62" s="258"/>
      <c r="R62" s="258"/>
      <c r="S62" s="258"/>
      <c r="T62" s="258"/>
      <c r="U62" s="258"/>
      <c r="V62" s="258"/>
      <c r="W62" s="258"/>
      <c r="X62" s="258"/>
      <c r="Y62" s="258"/>
      <c r="Z62" s="258"/>
      <c r="AA62" s="258"/>
      <c r="AB62" s="258"/>
      <c r="AC62" s="258"/>
      <c r="AD62" s="258"/>
      <c r="AE62" s="258"/>
      <c r="AF62" s="258"/>
      <c r="AG62" s="258"/>
      <c r="AH62" s="258"/>
      <c r="AI62" s="258"/>
      <c r="AJ62" s="258"/>
      <c r="AK62" s="258"/>
      <c r="AL62" s="258"/>
      <c r="AM62" s="258"/>
      <c r="AN62" s="258"/>
      <c r="AO62" s="258"/>
      <c r="AP62" s="258"/>
      <c r="AQ62" s="258"/>
      <c r="AR62" s="258"/>
      <c r="AS62" s="258"/>
      <c r="AT62" s="258"/>
      <c r="AU62" s="258"/>
      <c r="AV62" s="258"/>
      <c r="AW62" s="258"/>
      <c r="AX62" s="258"/>
      <c r="AY62" s="258"/>
      <c r="AZ62" s="258"/>
      <c r="BA62" s="258"/>
      <c r="BB62" s="258"/>
      <c r="BC62" s="258"/>
      <c r="BD62" s="258"/>
      <c r="BE62" s="258"/>
      <c r="BF62" s="258"/>
      <c r="BG62" s="258"/>
      <c r="BH62" s="258"/>
      <c r="BI62" s="258"/>
      <c r="BJ62" s="258"/>
      <c r="BK62" s="258"/>
      <c r="BL62" s="258"/>
      <c r="BM62" s="258"/>
      <c r="BN62" s="258"/>
      <c r="BO62" s="258"/>
      <c r="BP62" s="258"/>
      <c r="BQ62" s="258"/>
      <c r="BR62" s="258"/>
      <c r="BS62" s="258"/>
      <c r="BT62" s="258"/>
      <c r="BU62" s="258"/>
      <c r="BV62" s="259"/>
      <c r="BW62" s="155"/>
      <c r="BX62" s="156"/>
      <c r="BY62" s="156"/>
      <c r="BZ62" s="156"/>
      <c r="CA62" s="156"/>
      <c r="CB62" s="156"/>
      <c r="CC62" s="156"/>
      <c r="CD62" s="156"/>
      <c r="CE62" s="156"/>
      <c r="CF62" s="156"/>
      <c r="CG62" s="156"/>
      <c r="CH62" s="157"/>
      <c r="CI62" s="6" t="b">
        <f t="shared" si="6"/>
        <v>0</v>
      </c>
      <c r="CJ62" s="29" t="str">
        <f t="shared" ca="1" si="10"/>
        <v/>
      </c>
      <c r="CK62" s="5">
        <f>IF(COUNTIF($B$13:B62,B62)+COUNTIF('記入例（入所者・利用者）'!$CU$15:$CU$24,B62)=1,1,0)</f>
        <v>0</v>
      </c>
      <c r="CL62" s="1">
        <f>SUM($CK$13:CK62)+$CL$11</f>
        <v>2</v>
      </c>
    </row>
    <row r="63" spans="1:90" x14ac:dyDescent="0.2">
      <c r="A63" s="95" t="str">
        <f t="shared" si="7"/>
        <v/>
      </c>
      <c r="B63" s="276"/>
      <c r="C63" s="277"/>
      <c r="D63" s="276"/>
      <c r="E63" s="277"/>
      <c r="F63" s="299"/>
      <c r="G63" s="300"/>
      <c r="H63" s="301"/>
      <c r="I63" s="172"/>
      <c r="J63" s="172"/>
      <c r="K63" s="178"/>
      <c r="L63" s="117"/>
      <c r="M63" s="109"/>
      <c r="N63" s="107"/>
      <c r="O63" s="257"/>
      <c r="P63" s="258"/>
      <c r="Q63" s="258"/>
      <c r="R63" s="258"/>
      <c r="S63" s="258"/>
      <c r="T63" s="258"/>
      <c r="U63" s="258"/>
      <c r="V63" s="258"/>
      <c r="W63" s="258"/>
      <c r="X63" s="258"/>
      <c r="Y63" s="258"/>
      <c r="Z63" s="258"/>
      <c r="AA63" s="258"/>
      <c r="AB63" s="258"/>
      <c r="AC63" s="258"/>
      <c r="AD63" s="258"/>
      <c r="AE63" s="258"/>
      <c r="AF63" s="258"/>
      <c r="AG63" s="258"/>
      <c r="AH63" s="258"/>
      <c r="AI63" s="258"/>
      <c r="AJ63" s="258"/>
      <c r="AK63" s="258"/>
      <c r="AL63" s="258"/>
      <c r="AM63" s="258"/>
      <c r="AN63" s="258"/>
      <c r="AO63" s="258"/>
      <c r="AP63" s="258"/>
      <c r="AQ63" s="258"/>
      <c r="AR63" s="258"/>
      <c r="AS63" s="258"/>
      <c r="AT63" s="258"/>
      <c r="AU63" s="258"/>
      <c r="AV63" s="258"/>
      <c r="AW63" s="258"/>
      <c r="AX63" s="258"/>
      <c r="AY63" s="258"/>
      <c r="AZ63" s="258"/>
      <c r="BA63" s="258"/>
      <c r="BB63" s="258"/>
      <c r="BC63" s="258"/>
      <c r="BD63" s="258"/>
      <c r="BE63" s="258"/>
      <c r="BF63" s="258"/>
      <c r="BG63" s="258"/>
      <c r="BH63" s="258"/>
      <c r="BI63" s="258"/>
      <c r="BJ63" s="258"/>
      <c r="BK63" s="258"/>
      <c r="BL63" s="258"/>
      <c r="BM63" s="258"/>
      <c r="BN63" s="258"/>
      <c r="BO63" s="258"/>
      <c r="BP63" s="258"/>
      <c r="BQ63" s="258"/>
      <c r="BR63" s="258"/>
      <c r="BS63" s="258"/>
      <c r="BT63" s="258"/>
      <c r="BU63" s="258"/>
      <c r="BV63" s="259"/>
      <c r="BW63" s="155"/>
      <c r="BX63" s="156"/>
      <c r="BY63" s="156"/>
      <c r="BZ63" s="156"/>
      <c r="CA63" s="156"/>
      <c r="CB63" s="156"/>
      <c r="CC63" s="156"/>
      <c r="CD63" s="156"/>
      <c r="CE63" s="156"/>
      <c r="CF63" s="156"/>
      <c r="CG63" s="156"/>
      <c r="CH63" s="157"/>
      <c r="CI63" s="6" t="b">
        <f t="shared" si="6"/>
        <v>0</v>
      </c>
      <c r="CJ63" s="29" t="str">
        <f t="shared" ca="1" si="10"/>
        <v/>
      </c>
      <c r="CK63" s="5">
        <f>IF(COUNTIF($B$13:B63,B63)+COUNTIF('記入例（入所者・利用者）'!$CU$15:$CU$24,B63)=1,1,0)</f>
        <v>0</v>
      </c>
      <c r="CL63" s="1">
        <f>SUM($CK$13:CK63)+$CL$11</f>
        <v>2</v>
      </c>
    </row>
    <row r="64" spans="1:90" x14ac:dyDescent="0.2">
      <c r="A64" s="95" t="str">
        <f t="shared" si="7"/>
        <v/>
      </c>
      <c r="B64" s="276"/>
      <c r="C64" s="277"/>
      <c r="D64" s="276"/>
      <c r="E64" s="277"/>
      <c r="F64" s="299"/>
      <c r="G64" s="300"/>
      <c r="H64" s="301"/>
      <c r="I64" s="172"/>
      <c r="J64" s="172"/>
      <c r="K64" s="178"/>
      <c r="L64" s="117"/>
      <c r="M64" s="109"/>
      <c r="N64" s="107"/>
      <c r="O64" s="257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8"/>
      <c r="AJ64" s="258"/>
      <c r="AK64" s="258"/>
      <c r="AL64" s="258"/>
      <c r="AM64" s="258"/>
      <c r="AN64" s="258"/>
      <c r="AO64" s="258"/>
      <c r="AP64" s="258"/>
      <c r="AQ64" s="258"/>
      <c r="AR64" s="258"/>
      <c r="AS64" s="258"/>
      <c r="AT64" s="258"/>
      <c r="AU64" s="258"/>
      <c r="AV64" s="258"/>
      <c r="AW64" s="258"/>
      <c r="AX64" s="258"/>
      <c r="AY64" s="258"/>
      <c r="AZ64" s="258"/>
      <c r="BA64" s="258"/>
      <c r="BB64" s="258"/>
      <c r="BC64" s="258"/>
      <c r="BD64" s="258"/>
      <c r="BE64" s="258"/>
      <c r="BF64" s="258"/>
      <c r="BG64" s="258"/>
      <c r="BH64" s="258"/>
      <c r="BI64" s="258"/>
      <c r="BJ64" s="258"/>
      <c r="BK64" s="258"/>
      <c r="BL64" s="258"/>
      <c r="BM64" s="258"/>
      <c r="BN64" s="258"/>
      <c r="BO64" s="258"/>
      <c r="BP64" s="258"/>
      <c r="BQ64" s="258"/>
      <c r="BR64" s="258"/>
      <c r="BS64" s="258"/>
      <c r="BT64" s="258"/>
      <c r="BU64" s="258"/>
      <c r="BV64" s="259"/>
      <c r="BW64" s="155"/>
      <c r="BX64" s="156"/>
      <c r="BY64" s="156"/>
      <c r="BZ64" s="156"/>
      <c r="CA64" s="156"/>
      <c r="CB64" s="156"/>
      <c r="CC64" s="156"/>
      <c r="CD64" s="156"/>
      <c r="CE64" s="156"/>
      <c r="CF64" s="156"/>
      <c r="CG64" s="156"/>
      <c r="CH64" s="157"/>
      <c r="CI64" s="6" t="b">
        <f t="shared" si="6"/>
        <v>0</v>
      </c>
      <c r="CJ64" s="29" t="str">
        <f t="shared" ca="1" si="10"/>
        <v/>
      </c>
      <c r="CK64" s="5">
        <f>IF(COUNTIF($B$13:B64,B64)+COUNTIF('記入例（入所者・利用者）'!$CU$15:$CU$24,B64)=1,1,0)</f>
        <v>0</v>
      </c>
      <c r="CL64" s="1">
        <f>SUM($CK$13:CK64)+$CL$11</f>
        <v>2</v>
      </c>
    </row>
    <row r="65" spans="1:90" x14ac:dyDescent="0.2">
      <c r="A65" s="95" t="str">
        <f t="shared" si="7"/>
        <v/>
      </c>
      <c r="B65" s="276"/>
      <c r="C65" s="277"/>
      <c r="D65" s="276"/>
      <c r="E65" s="277"/>
      <c r="F65" s="299"/>
      <c r="G65" s="300"/>
      <c r="H65" s="301"/>
      <c r="I65" s="172"/>
      <c r="J65" s="172"/>
      <c r="K65" s="178"/>
      <c r="L65" s="117"/>
      <c r="M65" s="109"/>
      <c r="N65" s="107"/>
      <c r="O65" s="257"/>
      <c r="P65" s="258"/>
      <c r="Q65" s="258"/>
      <c r="R65" s="258"/>
      <c r="S65" s="258"/>
      <c r="T65" s="258"/>
      <c r="U65" s="258"/>
      <c r="V65" s="258"/>
      <c r="W65" s="258"/>
      <c r="X65" s="258"/>
      <c r="Y65" s="258"/>
      <c r="Z65" s="258"/>
      <c r="AA65" s="258"/>
      <c r="AB65" s="258"/>
      <c r="AC65" s="258"/>
      <c r="AD65" s="258"/>
      <c r="AE65" s="258"/>
      <c r="AF65" s="258"/>
      <c r="AG65" s="258"/>
      <c r="AH65" s="258"/>
      <c r="AI65" s="258"/>
      <c r="AJ65" s="258"/>
      <c r="AK65" s="258"/>
      <c r="AL65" s="258"/>
      <c r="AM65" s="258"/>
      <c r="AN65" s="258"/>
      <c r="AO65" s="258"/>
      <c r="AP65" s="258"/>
      <c r="AQ65" s="258"/>
      <c r="AR65" s="258"/>
      <c r="AS65" s="258"/>
      <c r="AT65" s="258"/>
      <c r="AU65" s="258"/>
      <c r="AV65" s="258"/>
      <c r="AW65" s="258"/>
      <c r="AX65" s="258"/>
      <c r="AY65" s="258"/>
      <c r="AZ65" s="258"/>
      <c r="BA65" s="258"/>
      <c r="BB65" s="258"/>
      <c r="BC65" s="258"/>
      <c r="BD65" s="258"/>
      <c r="BE65" s="258"/>
      <c r="BF65" s="258"/>
      <c r="BG65" s="258"/>
      <c r="BH65" s="258"/>
      <c r="BI65" s="258"/>
      <c r="BJ65" s="258"/>
      <c r="BK65" s="258"/>
      <c r="BL65" s="258"/>
      <c r="BM65" s="258"/>
      <c r="BN65" s="258"/>
      <c r="BO65" s="258"/>
      <c r="BP65" s="258"/>
      <c r="BQ65" s="258"/>
      <c r="BR65" s="258"/>
      <c r="BS65" s="258"/>
      <c r="BT65" s="258"/>
      <c r="BU65" s="258"/>
      <c r="BV65" s="259"/>
      <c r="BW65" s="155"/>
      <c r="BX65" s="156"/>
      <c r="BY65" s="156"/>
      <c r="BZ65" s="156"/>
      <c r="CA65" s="156"/>
      <c r="CB65" s="156"/>
      <c r="CC65" s="156"/>
      <c r="CD65" s="156"/>
      <c r="CE65" s="156"/>
      <c r="CF65" s="156"/>
      <c r="CG65" s="156"/>
      <c r="CH65" s="157"/>
      <c r="CI65" s="6" t="b">
        <f t="shared" si="6"/>
        <v>0</v>
      </c>
      <c r="CJ65" s="29" t="str">
        <f t="shared" ca="1" si="10"/>
        <v/>
      </c>
      <c r="CK65" s="5">
        <f>IF(COUNTIF($B$13:B65,B65)+COUNTIF('記入例（入所者・利用者）'!$CU$15:$CU$24,B65)=1,1,0)</f>
        <v>0</v>
      </c>
      <c r="CL65" s="1">
        <f>SUM($CK$13:CK65)+$CL$11</f>
        <v>2</v>
      </c>
    </row>
    <row r="66" spans="1:90" x14ac:dyDescent="0.2">
      <c r="A66" s="95" t="str">
        <f t="shared" si="7"/>
        <v/>
      </c>
      <c r="B66" s="276"/>
      <c r="C66" s="277"/>
      <c r="D66" s="276"/>
      <c r="E66" s="277"/>
      <c r="F66" s="299"/>
      <c r="G66" s="300"/>
      <c r="H66" s="301"/>
      <c r="I66" s="172"/>
      <c r="J66" s="172"/>
      <c r="K66" s="178"/>
      <c r="L66" s="117"/>
      <c r="M66" s="109"/>
      <c r="N66" s="107"/>
      <c r="O66" s="257"/>
      <c r="P66" s="258"/>
      <c r="Q66" s="258"/>
      <c r="R66" s="258"/>
      <c r="S66" s="258"/>
      <c r="T66" s="258"/>
      <c r="U66" s="258"/>
      <c r="V66" s="258"/>
      <c r="W66" s="258"/>
      <c r="X66" s="258"/>
      <c r="Y66" s="258"/>
      <c r="Z66" s="258"/>
      <c r="AA66" s="258"/>
      <c r="AB66" s="258"/>
      <c r="AC66" s="258"/>
      <c r="AD66" s="258"/>
      <c r="AE66" s="258"/>
      <c r="AF66" s="258"/>
      <c r="AG66" s="258"/>
      <c r="AH66" s="258"/>
      <c r="AI66" s="258"/>
      <c r="AJ66" s="258"/>
      <c r="AK66" s="258"/>
      <c r="AL66" s="258"/>
      <c r="AM66" s="258"/>
      <c r="AN66" s="258"/>
      <c r="AO66" s="258"/>
      <c r="AP66" s="258"/>
      <c r="AQ66" s="258"/>
      <c r="AR66" s="258"/>
      <c r="AS66" s="258"/>
      <c r="AT66" s="258"/>
      <c r="AU66" s="258"/>
      <c r="AV66" s="258"/>
      <c r="AW66" s="258"/>
      <c r="AX66" s="258"/>
      <c r="AY66" s="258"/>
      <c r="AZ66" s="258"/>
      <c r="BA66" s="258"/>
      <c r="BB66" s="258"/>
      <c r="BC66" s="258"/>
      <c r="BD66" s="258"/>
      <c r="BE66" s="258"/>
      <c r="BF66" s="258"/>
      <c r="BG66" s="258"/>
      <c r="BH66" s="258"/>
      <c r="BI66" s="258"/>
      <c r="BJ66" s="258"/>
      <c r="BK66" s="258"/>
      <c r="BL66" s="258"/>
      <c r="BM66" s="258"/>
      <c r="BN66" s="258"/>
      <c r="BO66" s="258"/>
      <c r="BP66" s="258"/>
      <c r="BQ66" s="258"/>
      <c r="BR66" s="258"/>
      <c r="BS66" s="258"/>
      <c r="BT66" s="258"/>
      <c r="BU66" s="258"/>
      <c r="BV66" s="259"/>
      <c r="BW66" s="155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7"/>
      <c r="CI66" s="6" t="b">
        <f t="shared" si="6"/>
        <v>0</v>
      </c>
      <c r="CJ66" s="29" t="str">
        <f t="shared" ca="1" si="10"/>
        <v/>
      </c>
      <c r="CK66" s="5">
        <f>IF(COUNTIF($B$13:B66,B66)+COUNTIF('記入例（入所者・利用者）'!$CU$15:$CU$24,B66)=1,1,0)</f>
        <v>0</v>
      </c>
      <c r="CL66" s="1">
        <f>SUM($CK$13:CK66)+$CL$11</f>
        <v>2</v>
      </c>
    </row>
    <row r="67" spans="1:90" x14ac:dyDescent="0.2">
      <c r="A67" s="95" t="str">
        <f t="shared" si="7"/>
        <v/>
      </c>
      <c r="B67" s="276"/>
      <c r="C67" s="277"/>
      <c r="D67" s="276"/>
      <c r="E67" s="277"/>
      <c r="F67" s="299"/>
      <c r="G67" s="300"/>
      <c r="H67" s="301"/>
      <c r="I67" s="172"/>
      <c r="J67" s="172"/>
      <c r="K67" s="178"/>
      <c r="L67" s="117"/>
      <c r="M67" s="109"/>
      <c r="N67" s="107"/>
      <c r="O67" s="257"/>
      <c r="P67" s="258"/>
      <c r="Q67" s="258"/>
      <c r="R67" s="258"/>
      <c r="S67" s="258"/>
      <c r="T67" s="258"/>
      <c r="U67" s="258"/>
      <c r="V67" s="258"/>
      <c r="W67" s="258"/>
      <c r="X67" s="258"/>
      <c r="Y67" s="258"/>
      <c r="Z67" s="258"/>
      <c r="AA67" s="258"/>
      <c r="AB67" s="258"/>
      <c r="AC67" s="258"/>
      <c r="AD67" s="258"/>
      <c r="AE67" s="258"/>
      <c r="AF67" s="258"/>
      <c r="AG67" s="258"/>
      <c r="AH67" s="258"/>
      <c r="AI67" s="258"/>
      <c r="AJ67" s="258"/>
      <c r="AK67" s="258"/>
      <c r="AL67" s="258"/>
      <c r="AM67" s="258"/>
      <c r="AN67" s="258"/>
      <c r="AO67" s="258"/>
      <c r="AP67" s="258"/>
      <c r="AQ67" s="258"/>
      <c r="AR67" s="258"/>
      <c r="AS67" s="258"/>
      <c r="AT67" s="258"/>
      <c r="AU67" s="258"/>
      <c r="AV67" s="258"/>
      <c r="AW67" s="258"/>
      <c r="AX67" s="258"/>
      <c r="AY67" s="258"/>
      <c r="AZ67" s="258"/>
      <c r="BA67" s="258"/>
      <c r="BB67" s="258"/>
      <c r="BC67" s="258"/>
      <c r="BD67" s="258"/>
      <c r="BE67" s="258"/>
      <c r="BF67" s="258"/>
      <c r="BG67" s="258"/>
      <c r="BH67" s="258"/>
      <c r="BI67" s="258"/>
      <c r="BJ67" s="258"/>
      <c r="BK67" s="258"/>
      <c r="BL67" s="258"/>
      <c r="BM67" s="258"/>
      <c r="BN67" s="258"/>
      <c r="BO67" s="258"/>
      <c r="BP67" s="258"/>
      <c r="BQ67" s="258"/>
      <c r="BR67" s="258"/>
      <c r="BS67" s="258"/>
      <c r="BT67" s="258"/>
      <c r="BU67" s="258"/>
      <c r="BV67" s="259"/>
      <c r="BW67" s="155"/>
      <c r="BX67" s="156"/>
      <c r="BY67" s="156"/>
      <c r="BZ67" s="156"/>
      <c r="CA67" s="156"/>
      <c r="CB67" s="156"/>
      <c r="CC67" s="156"/>
      <c r="CD67" s="156"/>
      <c r="CE67" s="156"/>
      <c r="CF67" s="156"/>
      <c r="CG67" s="156"/>
      <c r="CH67" s="157"/>
      <c r="CI67" s="6" t="b">
        <f t="shared" si="6"/>
        <v>0</v>
      </c>
      <c r="CJ67" s="29" t="str">
        <f t="shared" ca="1" si="10"/>
        <v/>
      </c>
      <c r="CK67" s="5">
        <f>IF(COUNTIF($B$13:B67,B67)+COUNTIF('記入例（入所者・利用者）'!$CU$15:$CU$24,B67)=1,1,0)</f>
        <v>0</v>
      </c>
      <c r="CL67" s="1">
        <f>SUM($CK$13:CK67)+$CL$11</f>
        <v>2</v>
      </c>
    </row>
    <row r="68" spans="1:90" x14ac:dyDescent="0.2">
      <c r="A68" s="95" t="str">
        <f t="shared" si="7"/>
        <v/>
      </c>
      <c r="B68" s="276"/>
      <c r="C68" s="277"/>
      <c r="D68" s="276"/>
      <c r="E68" s="277"/>
      <c r="F68" s="299"/>
      <c r="G68" s="300"/>
      <c r="H68" s="301"/>
      <c r="I68" s="172"/>
      <c r="J68" s="172"/>
      <c r="K68" s="178"/>
      <c r="L68" s="117"/>
      <c r="M68" s="109"/>
      <c r="N68" s="107"/>
      <c r="O68" s="257"/>
      <c r="P68" s="258"/>
      <c r="Q68" s="258"/>
      <c r="R68" s="258"/>
      <c r="S68" s="258"/>
      <c r="T68" s="258"/>
      <c r="U68" s="258"/>
      <c r="V68" s="258"/>
      <c r="W68" s="258"/>
      <c r="X68" s="258"/>
      <c r="Y68" s="258"/>
      <c r="Z68" s="258"/>
      <c r="AA68" s="258"/>
      <c r="AB68" s="258"/>
      <c r="AC68" s="258"/>
      <c r="AD68" s="258"/>
      <c r="AE68" s="258"/>
      <c r="AF68" s="258"/>
      <c r="AG68" s="258"/>
      <c r="AH68" s="258"/>
      <c r="AI68" s="258"/>
      <c r="AJ68" s="258"/>
      <c r="AK68" s="258"/>
      <c r="AL68" s="258"/>
      <c r="AM68" s="258"/>
      <c r="AN68" s="258"/>
      <c r="AO68" s="258"/>
      <c r="AP68" s="258"/>
      <c r="AQ68" s="258"/>
      <c r="AR68" s="258"/>
      <c r="AS68" s="258"/>
      <c r="AT68" s="258"/>
      <c r="AU68" s="258"/>
      <c r="AV68" s="258"/>
      <c r="AW68" s="258"/>
      <c r="AX68" s="258"/>
      <c r="AY68" s="258"/>
      <c r="AZ68" s="258"/>
      <c r="BA68" s="258"/>
      <c r="BB68" s="258"/>
      <c r="BC68" s="258"/>
      <c r="BD68" s="258"/>
      <c r="BE68" s="258"/>
      <c r="BF68" s="258"/>
      <c r="BG68" s="258"/>
      <c r="BH68" s="258"/>
      <c r="BI68" s="258"/>
      <c r="BJ68" s="258"/>
      <c r="BK68" s="258"/>
      <c r="BL68" s="258"/>
      <c r="BM68" s="258"/>
      <c r="BN68" s="258"/>
      <c r="BO68" s="258"/>
      <c r="BP68" s="258"/>
      <c r="BQ68" s="258"/>
      <c r="BR68" s="258"/>
      <c r="BS68" s="258"/>
      <c r="BT68" s="258"/>
      <c r="BU68" s="258"/>
      <c r="BV68" s="259"/>
      <c r="BW68" s="155"/>
      <c r="BX68" s="156"/>
      <c r="BY68" s="156"/>
      <c r="BZ68" s="156"/>
      <c r="CA68" s="156"/>
      <c r="CB68" s="156"/>
      <c r="CC68" s="156"/>
      <c r="CD68" s="156"/>
      <c r="CE68" s="156"/>
      <c r="CF68" s="156"/>
      <c r="CG68" s="156"/>
      <c r="CH68" s="157"/>
      <c r="CI68" s="6" t="b">
        <f t="shared" si="6"/>
        <v>0</v>
      </c>
      <c r="CJ68" s="29" t="str">
        <f t="shared" ca="1" si="10"/>
        <v/>
      </c>
      <c r="CK68" s="5">
        <f>IF(COUNTIF($B$13:B68,B68)+COUNTIF('記入例（入所者・利用者）'!$CU$15:$CU$24,B68)=1,1,0)</f>
        <v>0</v>
      </c>
      <c r="CL68" s="1">
        <f>SUM($CK$13:CK68)+$CL$11</f>
        <v>2</v>
      </c>
    </row>
    <row r="69" spans="1:90" x14ac:dyDescent="0.2">
      <c r="A69" s="95" t="str">
        <f t="shared" si="7"/>
        <v/>
      </c>
      <c r="B69" s="276"/>
      <c r="C69" s="277"/>
      <c r="D69" s="276"/>
      <c r="E69" s="277"/>
      <c r="F69" s="299"/>
      <c r="G69" s="300"/>
      <c r="H69" s="301"/>
      <c r="I69" s="172"/>
      <c r="J69" s="172"/>
      <c r="K69" s="178"/>
      <c r="L69" s="117"/>
      <c r="M69" s="109"/>
      <c r="N69" s="107"/>
      <c r="O69" s="257"/>
      <c r="P69" s="258"/>
      <c r="Q69" s="258"/>
      <c r="R69" s="258"/>
      <c r="S69" s="258"/>
      <c r="T69" s="258"/>
      <c r="U69" s="258"/>
      <c r="V69" s="258"/>
      <c r="W69" s="258"/>
      <c r="X69" s="258"/>
      <c r="Y69" s="258"/>
      <c r="Z69" s="258"/>
      <c r="AA69" s="258"/>
      <c r="AB69" s="258"/>
      <c r="AC69" s="258"/>
      <c r="AD69" s="258"/>
      <c r="AE69" s="258"/>
      <c r="AF69" s="258"/>
      <c r="AG69" s="258"/>
      <c r="AH69" s="258"/>
      <c r="AI69" s="258"/>
      <c r="AJ69" s="258"/>
      <c r="AK69" s="258"/>
      <c r="AL69" s="258"/>
      <c r="AM69" s="258"/>
      <c r="AN69" s="258"/>
      <c r="AO69" s="258"/>
      <c r="AP69" s="258"/>
      <c r="AQ69" s="258"/>
      <c r="AR69" s="258"/>
      <c r="AS69" s="258"/>
      <c r="AT69" s="258"/>
      <c r="AU69" s="258"/>
      <c r="AV69" s="258"/>
      <c r="AW69" s="258"/>
      <c r="AX69" s="258"/>
      <c r="AY69" s="258"/>
      <c r="AZ69" s="258"/>
      <c r="BA69" s="258"/>
      <c r="BB69" s="258"/>
      <c r="BC69" s="258"/>
      <c r="BD69" s="258"/>
      <c r="BE69" s="258"/>
      <c r="BF69" s="258"/>
      <c r="BG69" s="258"/>
      <c r="BH69" s="258"/>
      <c r="BI69" s="258"/>
      <c r="BJ69" s="258"/>
      <c r="BK69" s="258"/>
      <c r="BL69" s="258"/>
      <c r="BM69" s="258"/>
      <c r="BN69" s="258"/>
      <c r="BO69" s="258"/>
      <c r="BP69" s="258"/>
      <c r="BQ69" s="258"/>
      <c r="BR69" s="258"/>
      <c r="BS69" s="258"/>
      <c r="BT69" s="258"/>
      <c r="BU69" s="258"/>
      <c r="BV69" s="259"/>
      <c r="BW69" s="155"/>
      <c r="BX69" s="156"/>
      <c r="BY69" s="156"/>
      <c r="BZ69" s="156"/>
      <c r="CA69" s="156"/>
      <c r="CB69" s="156"/>
      <c r="CC69" s="156"/>
      <c r="CD69" s="156"/>
      <c r="CE69" s="156"/>
      <c r="CF69" s="156"/>
      <c r="CG69" s="156"/>
      <c r="CH69" s="157"/>
      <c r="CI69" s="6" t="b">
        <f t="shared" si="6"/>
        <v>0</v>
      </c>
      <c r="CJ69" s="29" t="str">
        <f t="shared" ca="1" si="10"/>
        <v/>
      </c>
      <c r="CK69" s="5">
        <f>IF(COUNTIF($B$13:B69,B69)+COUNTIF('記入例（入所者・利用者）'!$CU$15:$CU$24,B69)=1,1,0)</f>
        <v>0</v>
      </c>
      <c r="CL69" s="1">
        <f>SUM($CK$13:CK69)+$CL$11</f>
        <v>2</v>
      </c>
    </row>
    <row r="70" spans="1:90" x14ac:dyDescent="0.2">
      <c r="A70" s="95" t="str">
        <f t="shared" si="7"/>
        <v/>
      </c>
      <c r="B70" s="276"/>
      <c r="C70" s="277"/>
      <c r="D70" s="276"/>
      <c r="E70" s="277"/>
      <c r="F70" s="299"/>
      <c r="G70" s="300"/>
      <c r="H70" s="301"/>
      <c r="I70" s="172"/>
      <c r="J70" s="172"/>
      <c r="K70" s="178"/>
      <c r="L70" s="117"/>
      <c r="M70" s="109"/>
      <c r="N70" s="107"/>
      <c r="O70" s="257"/>
      <c r="P70" s="258"/>
      <c r="Q70" s="258"/>
      <c r="R70" s="258"/>
      <c r="S70" s="258"/>
      <c r="T70" s="258"/>
      <c r="U70" s="258"/>
      <c r="V70" s="258"/>
      <c r="W70" s="258"/>
      <c r="X70" s="258"/>
      <c r="Y70" s="258"/>
      <c r="Z70" s="258"/>
      <c r="AA70" s="258"/>
      <c r="AB70" s="258"/>
      <c r="AC70" s="258"/>
      <c r="AD70" s="258"/>
      <c r="AE70" s="258"/>
      <c r="AF70" s="258"/>
      <c r="AG70" s="258"/>
      <c r="AH70" s="258"/>
      <c r="AI70" s="258"/>
      <c r="AJ70" s="258"/>
      <c r="AK70" s="258"/>
      <c r="AL70" s="258"/>
      <c r="AM70" s="258"/>
      <c r="AN70" s="258"/>
      <c r="AO70" s="258"/>
      <c r="AP70" s="258"/>
      <c r="AQ70" s="258"/>
      <c r="AR70" s="258"/>
      <c r="AS70" s="258"/>
      <c r="AT70" s="258"/>
      <c r="AU70" s="258"/>
      <c r="AV70" s="258"/>
      <c r="AW70" s="258"/>
      <c r="AX70" s="258"/>
      <c r="AY70" s="258"/>
      <c r="AZ70" s="258"/>
      <c r="BA70" s="258"/>
      <c r="BB70" s="258"/>
      <c r="BC70" s="258"/>
      <c r="BD70" s="258"/>
      <c r="BE70" s="258"/>
      <c r="BF70" s="258"/>
      <c r="BG70" s="258"/>
      <c r="BH70" s="258"/>
      <c r="BI70" s="258"/>
      <c r="BJ70" s="258"/>
      <c r="BK70" s="258"/>
      <c r="BL70" s="258"/>
      <c r="BM70" s="258"/>
      <c r="BN70" s="258"/>
      <c r="BO70" s="258"/>
      <c r="BP70" s="258"/>
      <c r="BQ70" s="258"/>
      <c r="BR70" s="258"/>
      <c r="BS70" s="258"/>
      <c r="BT70" s="258"/>
      <c r="BU70" s="258"/>
      <c r="BV70" s="259"/>
      <c r="BW70" s="155"/>
      <c r="BX70" s="156"/>
      <c r="BY70" s="156"/>
      <c r="BZ70" s="156"/>
      <c r="CA70" s="156"/>
      <c r="CB70" s="156"/>
      <c r="CC70" s="156"/>
      <c r="CD70" s="156"/>
      <c r="CE70" s="156"/>
      <c r="CF70" s="156"/>
      <c r="CG70" s="156"/>
      <c r="CH70" s="157"/>
      <c r="CI70" s="6" t="b">
        <f t="shared" si="6"/>
        <v>0</v>
      </c>
      <c r="CJ70" s="29" t="str">
        <f t="shared" ca="1" si="10"/>
        <v/>
      </c>
      <c r="CK70" s="5">
        <f>IF(COUNTIF($B$13:B70,B70)+COUNTIF('記入例（入所者・利用者）'!$CU$15:$CU$24,B70)=1,1,0)</f>
        <v>0</v>
      </c>
      <c r="CL70" s="1">
        <f>SUM($CK$13:CK70)+$CL$11</f>
        <v>2</v>
      </c>
    </row>
    <row r="71" spans="1:90" x14ac:dyDescent="0.2">
      <c r="A71" s="95" t="str">
        <f t="shared" si="7"/>
        <v/>
      </c>
      <c r="B71" s="276"/>
      <c r="C71" s="277"/>
      <c r="D71" s="276"/>
      <c r="E71" s="277"/>
      <c r="F71" s="299"/>
      <c r="G71" s="300"/>
      <c r="H71" s="301"/>
      <c r="I71" s="172"/>
      <c r="J71" s="172"/>
      <c r="K71" s="178"/>
      <c r="L71" s="117"/>
      <c r="M71" s="109"/>
      <c r="N71" s="107"/>
      <c r="O71" s="257"/>
      <c r="P71" s="258"/>
      <c r="Q71" s="258"/>
      <c r="R71" s="258"/>
      <c r="S71" s="258"/>
      <c r="T71" s="258"/>
      <c r="U71" s="258"/>
      <c r="V71" s="258"/>
      <c r="W71" s="258"/>
      <c r="X71" s="258"/>
      <c r="Y71" s="258"/>
      <c r="Z71" s="258"/>
      <c r="AA71" s="258"/>
      <c r="AB71" s="258"/>
      <c r="AC71" s="258"/>
      <c r="AD71" s="258"/>
      <c r="AE71" s="258"/>
      <c r="AF71" s="258"/>
      <c r="AG71" s="258"/>
      <c r="AH71" s="258"/>
      <c r="AI71" s="258"/>
      <c r="AJ71" s="258"/>
      <c r="AK71" s="258"/>
      <c r="AL71" s="258"/>
      <c r="AM71" s="258"/>
      <c r="AN71" s="258"/>
      <c r="AO71" s="258"/>
      <c r="AP71" s="258"/>
      <c r="AQ71" s="258"/>
      <c r="AR71" s="258"/>
      <c r="AS71" s="258"/>
      <c r="AT71" s="258"/>
      <c r="AU71" s="258"/>
      <c r="AV71" s="258"/>
      <c r="AW71" s="258"/>
      <c r="AX71" s="258"/>
      <c r="AY71" s="258"/>
      <c r="AZ71" s="258"/>
      <c r="BA71" s="258"/>
      <c r="BB71" s="258"/>
      <c r="BC71" s="258"/>
      <c r="BD71" s="258"/>
      <c r="BE71" s="258"/>
      <c r="BF71" s="258"/>
      <c r="BG71" s="258"/>
      <c r="BH71" s="258"/>
      <c r="BI71" s="258"/>
      <c r="BJ71" s="258"/>
      <c r="BK71" s="258"/>
      <c r="BL71" s="258"/>
      <c r="BM71" s="258"/>
      <c r="BN71" s="258"/>
      <c r="BO71" s="258"/>
      <c r="BP71" s="258"/>
      <c r="BQ71" s="258"/>
      <c r="BR71" s="258"/>
      <c r="BS71" s="258"/>
      <c r="BT71" s="258"/>
      <c r="BU71" s="258"/>
      <c r="BV71" s="259"/>
      <c r="BW71" s="155"/>
      <c r="BX71" s="156"/>
      <c r="BY71" s="156"/>
      <c r="BZ71" s="156"/>
      <c r="CA71" s="156"/>
      <c r="CB71" s="156"/>
      <c r="CC71" s="156"/>
      <c r="CD71" s="156"/>
      <c r="CE71" s="156"/>
      <c r="CF71" s="156"/>
      <c r="CG71" s="156"/>
      <c r="CH71" s="157"/>
      <c r="CI71" s="6" t="b">
        <f t="shared" si="6"/>
        <v>0</v>
      </c>
      <c r="CJ71" s="29" t="str">
        <f t="shared" ca="1" si="10"/>
        <v/>
      </c>
      <c r="CK71" s="5">
        <f>IF(COUNTIF($B$13:B71,B71)+COUNTIF('記入例（入所者・利用者）'!$CU$15:$CU$24,B71)=1,1,0)</f>
        <v>0</v>
      </c>
      <c r="CL71" s="1">
        <f>SUM($CK$13:CK71)+$CL$11</f>
        <v>2</v>
      </c>
    </row>
    <row r="72" spans="1:90" x14ac:dyDescent="0.2">
      <c r="A72" s="95" t="str">
        <f t="shared" si="7"/>
        <v/>
      </c>
      <c r="B72" s="276"/>
      <c r="C72" s="277"/>
      <c r="D72" s="276"/>
      <c r="E72" s="277"/>
      <c r="F72" s="299"/>
      <c r="G72" s="300"/>
      <c r="H72" s="301"/>
      <c r="I72" s="172"/>
      <c r="J72" s="172"/>
      <c r="K72" s="178"/>
      <c r="L72" s="117"/>
      <c r="M72" s="109"/>
      <c r="N72" s="107"/>
      <c r="O72" s="257"/>
      <c r="P72" s="258"/>
      <c r="Q72" s="258"/>
      <c r="R72" s="258"/>
      <c r="S72" s="258"/>
      <c r="T72" s="258"/>
      <c r="U72" s="258"/>
      <c r="V72" s="258"/>
      <c r="W72" s="258"/>
      <c r="X72" s="258"/>
      <c r="Y72" s="258"/>
      <c r="Z72" s="258"/>
      <c r="AA72" s="258"/>
      <c r="AB72" s="258"/>
      <c r="AC72" s="258"/>
      <c r="AD72" s="258"/>
      <c r="AE72" s="258"/>
      <c r="AF72" s="258"/>
      <c r="AG72" s="258"/>
      <c r="AH72" s="258"/>
      <c r="AI72" s="258"/>
      <c r="AJ72" s="258"/>
      <c r="AK72" s="258"/>
      <c r="AL72" s="258"/>
      <c r="AM72" s="258"/>
      <c r="AN72" s="258"/>
      <c r="AO72" s="258"/>
      <c r="AP72" s="258"/>
      <c r="AQ72" s="258"/>
      <c r="AR72" s="258"/>
      <c r="AS72" s="258"/>
      <c r="AT72" s="258"/>
      <c r="AU72" s="258"/>
      <c r="AV72" s="258"/>
      <c r="AW72" s="258"/>
      <c r="AX72" s="258"/>
      <c r="AY72" s="258"/>
      <c r="AZ72" s="258"/>
      <c r="BA72" s="258"/>
      <c r="BB72" s="258"/>
      <c r="BC72" s="258"/>
      <c r="BD72" s="258"/>
      <c r="BE72" s="258"/>
      <c r="BF72" s="258"/>
      <c r="BG72" s="258"/>
      <c r="BH72" s="258"/>
      <c r="BI72" s="258"/>
      <c r="BJ72" s="258"/>
      <c r="BK72" s="258"/>
      <c r="BL72" s="258"/>
      <c r="BM72" s="258"/>
      <c r="BN72" s="258"/>
      <c r="BO72" s="258"/>
      <c r="BP72" s="258"/>
      <c r="BQ72" s="258"/>
      <c r="BR72" s="258"/>
      <c r="BS72" s="258"/>
      <c r="BT72" s="258"/>
      <c r="BU72" s="258"/>
      <c r="BV72" s="259"/>
      <c r="BW72" s="155"/>
      <c r="BX72" s="156"/>
      <c r="BY72" s="156"/>
      <c r="BZ72" s="156"/>
      <c r="CA72" s="156"/>
      <c r="CB72" s="156"/>
      <c r="CC72" s="156"/>
      <c r="CD72" s="156"/>
      <c r="CE72" s="156"/>
      <c r="CF72" s="156"/>
      <c r="CG72" s="156"/>
      <c r="CH72" s="157"/>
      <c r="CI72" s="6" t="b">
        <f t="shared" si="6"/>
        <v>0</v>
      </c>
      <c r="CJ72" s="29" t="str">
        <f t="shared" ca="1" si="10"/>
        <v/>
      </c>
      <c r="CK72" s="5">
        <f>IF(COUNTIF($B$13:B72,B72)+COUNTIF('記入例（入所者・利用者）'!$CU$15:$CU$24,B72)=1,1,0)</f>
        <v>0</v>
      </c>
      <c r="CL72" s="1">
        <f>SUM($CK$13:CK72)+$CL$11</f>
        <v>2</v>
      </c>
    </row>
    <row r="73" spans="1:90" x14ac:dyDescent="0.2">
      <c r="A73" s="95" t="str">
        <f t="shared" si="7"/>
        <v/>
      </c>
      <c r="B73" s="276"/>
      <c r="C73" s="277"/>
      <c r="D73" s="276"/>
      <c r="E73" s="277"/>
      <c r="F73" s="299"/>
      <c r="G73" s="300"/>
      <c r="H73" s="301"/>
      <c r="I73" s="172"/>
      <c r="J73" s="172"/>
      <c r="K73" s="178"/>
      <c r="L73" s="117"/>
      <c r="M73" s="109"/>
      <c r="N73" s="107"/>
      <c r="O73" s="257"/>
      <c r="P73" s="258"/>
      <c r="Q73" s="258"/>
      <c r="R73" s="258"/>
      <c r="S73" s="258"/>
      <c r="T73" s="258"/>
      <c r="U73" s="258"/>
      <c r="V73" s="258"/>
      <c r="W73" s="258"/>
      <c r="X73" s="258"/>
      <c r="Y73" s="258"/>
      <c r="Z73" s="258"/>
      <c r="AA73" s="258"/>
      <c r="AB73" s="258"/>
      <c r="AC73" s="258"/>
      <c r="AD73" s="258"/>
      <c r="AE73" s="258"/>
      <c r="AF73" s="258"/>
      <c r="AG73" s="258"/>
      <c r="AH73" s="258"/>
      <c r="AI73" s="258"/>
      <c r="AJ73" s="258"/>
      <c r="AK73" s="258"/>
      <c r="AL73" s="258"/>
      <c r="AM73" s="258"/>
      <c r="AN73" s="258"/>
      <c r="AO73" s="258"/>
      <c r="AP73" s="258"/>
      <c r="AQ73" s="258"/>
      <c r="AR73" s="258"/>
      <c r="AS73" s="258"/>
      <c r="AT73" s="258"/>
      <c r="AU73" s="258"/>
      <c r="AV73" s="258"/>
      <c r="AW73" s="258"/>
      <c r="AX73" s="258"/>
      <c r="AY73" s="258"/>
      <c r="AZ73" s="258"/>
      <c r="BA73" s="258"/>
      <c r="BB73" s="258"/>
      <c r="BC73" s="258"/>
      <c r="BD73" s="258"/>
      <c r="BE73" s="258"/>
      <c r="BF73" s="258"/>
      <c r="BG73" s="258"/>
      <c r="BH73" s="258"/>
      <c r="BI73" s="258"/>
      <c r="BJ73" s="258"/>
      <c r="BK73" s="258"/>
      <c r="BL73" s="258"/>
      <c r="BM73" s="258"/>
      <c r="BN73" s="258"/>
      <c r="BO73" s="258"/>
      <c r="BP73" s="258"/>
      <c r="BQ73" s="258"/>
      <c r="BR73" s="258"/>
      <c r="BS73" s="258"/>
      <c r="BT73" s="258"/>
      <c r="BU73" s="258"/>
      <c r="BV73" s="259"/>
      <c r="BW73" s="155"/>
      <c r="BX73" s="156"/>
      <c r="BY73" s="156"/>
      <c r="BZ73" s="156"/>
      <c r="CA73" s="156"/>
      <c r="CB73" s="156"/>
      <c r="CC73" s="156"/>
      <c r="CD73" s="156"/>
      <c r="CE73" s="156"/>
      <c r="CF73" s="156"/>
      <c r="CG73" s="156"/>
      <c r="CH73" s="157"/>
      <c r="CI73" s="6" t="b">
        <f t="shared" si="6"/>
        <v>0</v>
      </c>
      <c r="CJ73" s="29" t="str">
        <f t="shared" ca="1" si="10"/>
        <v/>
      </c>
      <c r="CK73" s="5">
        <f>IF(COUNTIF($B$13:B73,B73)+COUNTIF('記入例（入所者・利用者）'!$CU$15:$CU$24,B73)=1,1,0)</f>
        <v>0</v>
      </c>
      <c r="CL73" s="1">
        <f>SUM($CK$13:CK73)+$CL$11</f>
        <v>2</v>
      </c>
    </row>
    <row r="74" spans="1:90" x14ac:dyDescent="0.2">
      <c r="A74" s="95" t="str">
        <f t="shared" si="7"/>
        <v/>
      </c>
      <c r="B74" s="276"/>
      <c r="C74" s="277"/>
      <c r="D74" s="276"/>
      <c r="E74" s="277"/>
      <c r="F74" s="299"/>
      <c r="G74" s="300"/>
      <c r="H74" s="301"/>
      <c r="I74" s="172"/>
      <c r="J74" s="172"/>
      <c r="K74" s="178"/>
      <c r="L74" s="117"/>
      <c r="M74" s="109"/>
      <c r="N74" s="107"/>
      <c r="O74" s="257"/>
      <c r="P74" s="258"/>
      <c r="Q74" s="258"/>
      <c r="R74" s="258"/>
      <c r="S74" s="258"/>
      <c r="T74" s="258"/>
      <c r="U74" s="258"/>
      <c r="V74" s="258"/>
      <c r="W74" s="258"/>
      <c r="X74" s="258"/>
      <c r="Y74" s="258"/>
      <c r="Z74" s="258"/>
      <c r="AA74" s="258"/>
      <c r="AB74" s="258"/>
      <c r="AC74" s="258"/>
      <c r="AD74" s="258"/>
      <c r="AE74" s="258"/>
      <c r="AF74" s="258"/>
      <c r="AG74" s="258"/>
      <c r="AH74" s="258"/>
      <c r="AI74" s="258"/>
      <c r="AJ74" s="258"/>
      <c r="AK74" s="258"/>
      <c r="AL74" s="258"/>
      <c r="AM74" s="258"/>
      <c r="AN74" s="258"/>
      <c r="AO74" s="258"/>
      <c r="AP74" s="258"/>
      <c r="AQ74" s="258"/>
      <c r="AR74" s="258"/>
      <c r="AS74" s="258"/>
      <c r="AT74" s="258"/>
      <c r="AU74" s="258"/>
      <c r="AV74" s="258"/>
      <c r="AW74" s="258"/>
      <c r="AX74" s="258"/>
      <c r="AY74" s="258"/>
      <c r="AZ74" s="258"/>
      <c r="BA74" s="258"/>
      <c r="BB74" s="258"/>
      <c r="BC74" s="258"/>
      <c r="BD74" s="258"/>
      <c r="BE74" s="258"/>
      <c r="BF74" s="258"/>
      <c r="BG74" s="258"/>
      <c r="BH74" s="258"/>
      <c r="BI74" s="258"/>
      <c r="BJ74" s="258"/>
      <c r="BK74" s="258"/>
      <c r="BL74" s="258"/>
      <c r="BM74" s="258"/>
      <c r="BN74" s="258"/>
      <c r="BO74" s="258"/>
      <c r="BP74" s="258"/>
      <c r="BQ74" s="258"/>
      <c r="BR74" s="258"/>
      <c r="BS74" s="258"/>
      <c r="BT74" s="258"/>
      <c r="BU74" s="258"/>
      <c r="BV74" s="259"/>
      <c r="BW74" s="155"/>
      <c r="BX74" s="156"/>
      <c r="BY74" s="156"/>
      <c r="BZ74" s="156"/>
      <c r="CA74" s="156"/>
      <c r="CB74" s="156"/>
      <c r="CC74" s="156"/>
      <c r="CD74" s="156"/>
      <c r="CE74" s="156"/>
      <c r="CF74" s="156"/>
      <c r="CG74" s="156"/>
      <c r="CH74" s="157"/>
      <c r="CI74" s="6" t="b">
        <f t="shared" si="6"/>
        <v>0</v>
      </c>
      <c r="CJ74" s="29" t="str">
        <f t="shared" ca="1" si="10"/>
        <v/>
      </c>
      <c r="CK74" s="5">
        <f>IF(COUNTIF($B$13:B74,B74)+COUNTIF('記入例（入所者・利用者）'!$CU$15:$CU$24,B74)=1,1,0)</f>
        <v>0</v>
      </c>
      <c r="CL74" s="1">
        <f>SUM($CK$13:CK74)+$CL$11</f>
        <v>2</v>
      </c>
    </row>
    <row r="75" spans="1:90" x14ac:dyDescent="0.2">
      <c r="A75" s="95" t="str">
        <f t="shared" si="7"/>
        <v/>
      </c>
      <c r="B75" s="276"/>
      <c r="C75" s="277"/>
      <c r="D75" s="276"/>
      <c r="E75" s="277"/>
      <c r="F75" s="299"/>
      <c r="G75" s="300"/>
      <c r="H75" s="301"/>
      <c r="I75" s="172"/>
      <c r="J75" s="172"/>
      <c r="K75" s="178"/>
      <c r="L75" s="117"/>
      <c r="M75" s="109"/>
      <c r="N75" s="107"/>
      <c r="O75" s="257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58"/>
      <c r="AE75" s="258"/>
      <c r="AF75" s="258"/>
      <c r="AG75" s="258"/>
      <c r="AH75" s="258"/>
      <c r="AI75" s="258"/>
      <c r="AJ75" s="258"/>
      <c r="AK75" s="258"/>
      <c r="AL75" s="258"/>
      <c r="AM75" s="258"/>
      <c r="AN75" s="258"/>
      <c r="AO75" s="258"/>
      <c r="AP75" s="258"/>
      <c r="AQ75" s="258"/>
      <c r="AR75" s="258"/>
      <c r="AS75" s="258"/>
      <c r="AT75" s="258"/>
      <c r="AU75" s="258"/>
      <c r="AV75" s="258"/>
      <c r="AW75" s="258"/>
      <c r="AX75" s="258"/>
      <c r="AY75" s="258"/>
      <c r="AZ75" s="258"/>
      <c r="BA75" s="258"/>
      <c r="BB75" s="258"/>
      <c r="BC75" s="258"/>
      <c r="BD75" s="258"/>
      <c r="BE75" s="258"/>
      <c r="BF75" s="258"/>
      <c r="BG75" s="258"/>
      <c r="BH75" s="258"/>
      <c r="BI75" s="258"/>
      <c r="BJ75" s="258"/>
      <c r="BK75" s="258"/>
      <c r="BL75" s="258"/>
      <c r="BM75" s="258"/>
      <c r="BN75" s="258"/>
      <c r="BO75" s="258"/>
      <c r="BP75" s="258"/>
      <c r="BQ75" s="258"/>
      <c r="BR75" s="258"/>
      <c r="BS75" s="258"/>
      <c r="BT75" s="258"/>
      <c r="BU75" s="258"/>
      <c r="BV75" s="259"/>
      <c r="BW75" s="155"/>
      <c r="BX75" s="156"/>
      <c r="BY75" s="156"/>
      <c r="BZ75" s="156"/>
      <c r="CA75" s="156"/>
      <c r="CB75" s="156"/>
      <c r="CC75" s="156"/>
      <c r="CD75" s="156"/>
      <c r="CE75" s="156"/>
      <c r="CF75" s="156"/>
      <c r="CG75" s="156"/>
      <c r="CH75" s="157"/>
      <c r="CI75" s="6" t="b">
        <f t="shared" si="6"/>
        <v>0</v>
      </c>
      <c r="CJ75" s="29" t="str">
        <f t="shared" ca="1" si="10"/>
        <v/>
      </c>
      <c r="CK75" s="5">
        <f>IF(COUNTIF($B$13:B75,B75)+COUNTIF('記入例（入所者・利用者）'!$CU$15:$CU$24,B75)=1,1,0)</f>
        <v>0</v>
      </c>
      <c r="CL75" s="1">
        <f>SUM($CK$13:CK75)+$CL$11</f>
        <v>2</v>
      </c>
    </row>
    <row r="76" spans="1:90" x14ac:dyDescent="0.2">
      <c r="A76" s="95" t="str">
        <f t="shared" si="7"/>
        <v/>
      </c>
      <c r="B76" s="276"/>
      <c r="C76" s="277"/>
      <c r="D76" s="276"/>
      <c r="E76" s="277"/>
      <c r="F76" s="299"/>
      <c r="G76" s="300"/>
      <c r="H76" s="301"/>
      <c r="I76" s="172"/>
      <c r="J76" s="172"/>
      <c r="K76" s="178"/>
      <c r="L76" s="117"/>
      <c r="M76" s="109"/>
      <c r="N76" s="107"/>
      <c r="O76" s="257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8"/>
      <c r="AB76" s="258"/>
      <c r="AC76" s="258"/>
      <c r="AD76" s="258"/>
      <c r="AE76" s="258"/>
      <c r="AF76" s="258"/>
      <c r="AG76" s="258"/>
      <c r="AH76" s="258"/>
      <c r="AI76" s="258"/>
      <c r="AJ76" s="258"/>
      <c r="AK76" s="258"/>
      <c r="AL76" s="258"/>
      <c r="AM76" s="258"/>
      <c r="AN76" s="258"/>
      <c r="AO76" s="258"/>
      <c r="AP76" s="258"/>
      <c r="AQ76" s="258"/>
      <c r="AR76" s="258"/>
      <c r="AS76" s="258"/>
      <c r="AT76" s="258"/>
      <c r="AU76" s="258"/>
      <c r="AV76" s="258"/>
      <c r="AW76" s="258"/>
      <c r="AX76" s="258"/>
      <c r="AY76" s="258"/>
      <c r="AZ76" s="258"/>
      <c r="BA76" s="258"/>
      <c r="BB76" s="258"/>
      <c r="BC76" s="258"/>
      <c r="BD76" s="258"/>
      <c r="BE76" s="258"/>
      <c r="BF76" s="258"/>
      <c r="BG76" s="258"/>
      <c r="BH76" s="258"/>
      <c r="BI76" s="258"/>
      <c r="BJ76" s="258"/>
      <c r="BK76" s="258"/>
      <c r="BL76" s="258"/>
      <c r="BM76" s="258"/>
      <c r="BN76" s="258"/>
      <c r="BO76" s="258"/>
      <c r="BP76" s="258"/>
      <c r="BQ76" s="258"/>
      <c r="BR76" s="258"/>
      <c r="BS76" s="258"/>
      <c r="BT76" s="258"/>
      <c r="BU76" s="258"/>
      <c r="BV76" s="259"/>
      <c r="BW76" s="155"/>
      <c r="BX76" s="156"/>
      <c r="BY76" s="156"/>
      <c r="BZ76" s="156"/>
      <c r="CA76" s="156"/>
      <c r="CB76" s="156"/>
      <c r="CC76" s="156"/>
      <c r="CD76" s="156"/>
      <c r="CE76" s="156"/>
      <c r="CF76" s="156"/>
      <c r="CG76" s="156"/>
      <c r="CH76" s="157"/>
      <c r="CI76" s="6" t="b">
        <f t="shared" si="6"/>
        <v>0</v>
      </c>
      <c r="CJ76" s="29" t="str">
        <f t="shared" ca="1" si="10"/>
        <v/>
      </c>
      <c r="CK76" s="5">
        <f>IF(COUNTIF($B$13:B76,B76)+COUNTIF('記入例（入所者・利用者）'!$CU$15:$CU$24,B76)=1,1,0)</f>
        <v>0</v>
      </c>
      <c r="CL76" s="1">
        <f>SUM($CK$13:CK76)+$CL$11</f>
        <v>2</v>
      </c>
    </row>
    <row r="77" spans="1:90" x14ac:dyDescent="0.2">
      <c r="A77" s="95" t="str">
        <f t="shared" si="7"/>
        <v/>
      </c>
      <c r="B77" s="276"/>
      <c r="C77" s="277"/>
      <c r="D77" s="276"/>
      <c r="E77" s="277"/>
      <c r="F77" s="299"/>
      <c r="G77" s="300"/>
      <c r="H77" s="301"/>
      <c r="I77" s="172"/>
      <c r="J77" s="172"/>
      <c r="K77" s="178"/>
      <c r="L77" s="117"/>
      <c r="M77" s="109"/>
      <c r="N77" s="107"/>
      <c r="O77" s="257"/>
      <c r="P77" s="258"/>
      <c r="Q77" s="258"/>
      <c r="R77" s="258"/>
      <c r="S77" s="258"/>
      <c r="T77" s="258"/>
      <c r="U77" s="258"/>
      <c r="V77" s="258"/>
      <c r="W77" s="258"/>
      <c r="X77" s="258"/>
      <c r="Y77" s="258"/>
      <c r="Z77" s="258"/>
      <c r="AA77" s="258"/>
      <c r="AB77" s="258"/>
      <c r="AC77" s="258"/>
      <c r="AD77" s="258"/>
      <c r="AE77" s="258"/>
      <c r="AF77" s="258"/>
      <c r="AG77" s="258"/>
      <c r="AH77" s="258"/>
      <c r="AI77" s="258"/>
      <c r="AJ77" s="258"/>
      <c r="AK77" s="258"/>
      <c r="AL77" s="258"/>
      <c r="AM77" s="258"/>
      <c r="AN77" s="258"/>
      <c r="AO77" s="258"/>
      <c r="AP77" s="258"/>
      <c r="AQ77" s="258"/>
      <c r="AR77" s="258"/>
      <c r="AS77" s="258"/>
      <c r="AT77" s="258"/>
      <c r="AU77" s="258"/>
      <c r="AV77" s="258"/>
      <c r="AW77" s="258"/>
      <c r="AX77" s="258"/>
      <c r="AY77" s="258"/>
      <c r="AZ77" s="258"/>
      <c r="BA77" s="258"/>
      <c r="BB77" s="258"/>
      <c r="BC77" s="258"/>
      <c r="BD77" s="258"/>
      <c r="BE77" s="258"/>
      <c r="BF77" s="258"/>
      <c r="BG77" s="258"/>
      <c r="BH77" s="258"/>
      <c r="BI77" s="258"/>
      <c r="BJ77" s="258"/>
      <c r="BK77" s="258"/>
      <c r="BL77" s="258"/>
      <c r="BM77" s="258"/>
      <c r="BN77" s="258"/>
      <c r="BO77" s="258"/>
      <c r="BP77" s="258"/>
      <c r="BQ77" s="258"/>
      <c r="BR77" s="258"/>
      <c r="BS77" s="258"/>
      <c r="BT77" s="258"/>
      <c r="BU77" s="258"/>
      <c r="BV77" s="259"/>
      <c r="BW77" s="155"/>
      <c r="BX77" s="156"/>
      <c r="BY77" s="156"/>
      <c r="BZ77" s="156"/>
      <c r="CA77" s="156"/>
      <c r="CB77" s="156"/>
      <c r="CC77" s="156"/>
      <c r="CD77" s="156"/>
      <c r="CE77" s="156"/>
      <c r="CF77" s="156"/>
      <c r="CG77" s="156"/>
      <c r="CH77" s="157"/>
      <c r="CI77" s="6" t="b">
        <f t="shared" si="6"/>
        <v>0</v>
      </c>
      <c r="CJ77" s="29" t="str">
        <f t="shared" ca="1" si="10"/>
        <v/>
      </c>
      <c r="CK77" s="5">
        <f>IF(COUNTIF($B$13:B77,B77)+COUNTIF('記入例（入所者・利用者）'!$CU$15:$CU$24,B77)=1,1,0)</f>
        <v>0</v>
      </c>
      <c r="CL77" s="1">
        <f>SUM($CK$13:CK77)+$CL$11</f>
        <v>2</v>
      </c>
    </row>
    <row r="78" spans="1:90" x14ac:dyDescent="0.2">
      <c r="A78" s="95" t="str">
        <f t="shared" si="7"/>
        <v/>
      </c>
      <c r="B78" s="276"/>
      <c r="C78" s="277"/>
      <c r="D78" s="276"/>
      <c r="E78" s="277"/>
      <c r="F78" s="299"/>
      <c r="G78" s="300"/>
      <c r="H78" s="301"/>
      <c r="I78" s="172"/>
      <c r="J78" s="172"/>
      <c r="K78" s="178"/>
      <c r="L78" s="117"/>
      <c r="M78" s="109"/>
      <c r="N78" s="107"/>
      <c r="O78" s="257"/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  <c r="AN78" s="258"/>
      <c r="AO78" s="258"/>
      <c r="AP78" s="258"/>
      <c r="AQ78" s="258"/>
      <c r="AR78" s="258"/>
      <c r="AS78" s="258"/>
      <c r="AT78" s="258"/>
      <c r="AU78" s="258"/>
      <c r="AV78" s="258"/>
      <c r="AW78" s="258"/>
      <c r="AX78" s="258"/>
      <c r="AY78" s="258"/>
      <c r="AZ78" s="258"/>
      <c r="BA78" s="258"/>
      <c r="BB78" s="258"/>
      <c r="BC78" s="258"/>
      <c r="BD78" s="258"/>
      <c r="BE78" s="258"/>
      <c r="BF78" s="258"/>
      <c r="BG78" s="258"/>
      <c r="BH78" s="258"/>
      <c r="BI78" s="258"/>
      <c r="BJ78" s="258"/>
      <c r="BK78" s="258"/>
      <c r="BL78" s="258"/>
      <c r="BM78" s="258"/>
      <c r="BN78" s="258"/>
      <c r="BO78" s="258"/>
      <c r="BP78" s="258"/>
      <c r="BQ78" s="258"/>
      <c r="BR78" s="258"/>
      <c r="BS78" s="258"/>
      <c r="BT78" s="258"/>
      <c r="BU78" s="258"/>
      <c r="BV78" s="259"/>
      <c r="BW78" s="155"/>
      <c r="BX78" s="156"/>
      <c r="BY78" s="156"/>
      <c r="BZ78" s="156"/>
      <c r="CA78" s="156"/>
      <c r="CB78" s="156"/>
      <c r="CC78" s="156"/>
      <c r="CD78" s="156"/>
      <c r="CE78" s="156"/>
      <c r="CF78" s="156"/>
      <c r="CG78" s="156"/>
      <c r="CH78" s="157"/>
      <c r="CI78" s="6" t="b">
        <f t="shared" ref="CI78:CI112" si="11">COUNTIF(O78:BV78,"○")&gt;0</f>
        <v>0</v>
      </c>
      <c r="CJ78" s="29" t="str">
        <f t="shared" ref="CJ78:CJ112" ca="1" si="12">IFERROR(OFFSET($O$9,0,MATCH("○",O78:BV78,0)-1,1,1),"")</f>
        <v/>
      </c>
      <c r="CK78" s="5">
        <f>IF(COUNTIF($B$13:B78,B78)+COUNTIF('記入例（入所者・利用者）'!$CU$15:$CU$24,B78)=1,1,0)</f>
        <v>0</v>
      </c>
      <c r="CL78" s="1">
        <f>SUM($CK$13:CK78)+$CL$11</f>
        <v>2</v>
      </c>
    </row>
    <row r="79" spans="1:90" x14ac:dyDescent="0.2">
      <c r="A79" s="95" t="str">
        <f t="shared" ref="A79:A112" si="13">IFERROR(IF(B79="","",A78+1),"")</f>
        <v/>
      </c>
      <c r="B79" s="276"/>
      <c r="C79" s="277"/>
      <c r="D79" s="276"/>
      <c r="E79" s="277"/>
      <c r="F79" s="299"/>
      <c r="G79" s="300"/>
      <c r="H79" s="301"/>
      <c r="I79" s="172"/>
      <c r="J79" s="172"/>
      <c r="K79" s="178"/>
      <c r="L79" s="117"/>
      <c r="M79" s="109"/>
      <c r="N79" s="107"/>
      <c r="O79" s="257"/>
      <c r="P79" s="258"/>
      <c r="Q79" s="258"/>
      <c r="R79" s="258"/>
      <c r="S79" s="258"/>
      <c r="T79" s="258"/>
      <c r="U79" s="258"/>
      <c r="V79" s="258"/>
      <c r="W79" s="258"/>
      <c r="X79" s="258"/>
      <c r="Y79" s="258"/>
      <c r="Z79" s="258"/>
      <c r="AA79" s="258"/>
      <c r="AB79" s="258"/>
      <c r="AC79" s="258"/>
      <c r="AD79" s="258"/>
      <c r="AE79" s="258"/>
      <c r="AF79" s="258"/>
      <c r="AG79" s="258"/>
      <c r="AH79" s="258"/>
      <c r="AI79" s="258"/>
      <c r="AJ79" s="258"/>
      <c r="AK79" s="258"/>
      <c r="AL79" s="258"/>
      <c r="AM79" s="258"/>
      <c r="AN79" s="258"/>
      <c r="AO79" s="258"/>
      <c r="AP79" s="258"/>
      <c r="AQ79" s="258"/>
      <c r="AR79" s="258"/>
      <c r="AS79" s="258"/>
      <c r="AT79" s="258"/>
      <c r="AU79" s="258"/>
      <c r="AV79" s="258"/>
      <c r="AW79" s="258"/>
      <c r="AX79" s="258"/>
      <c r="AY79" s="258"/>
      <c r="AZ79" s="258"/>
      <c r="BA79" s="258"/>
      <c r="BB79" s="258"/>
      <c r="BC79" s="258"/>
      <c r="BD79" s="258"/>
      <c r="BE79" s="258"/>
      <c r="BF79" s="258"/>
      <c r="BG79" s="258"/>
      <c r="BH79" s="258"/>
      <c r="BI79" s="258"/>
      <c r="BJ79" s="258"/>
      <c r="BK79" s="258"/>
      <c r="BL79" s="258"/>
      <c r="BM79" s="258"/>
      <c r="BN79" s="258"/>
      <c r="BO79" s="258"/>
      <c r="BP79" s="258"/>
      <c r="BQ79" s="258"/>
      <c r="BR79" s="258"/>
      <c r="BS79" s="258"/>
      <c r="BT79" s="258"/>
      <c r="BU79" s="258"/>
      <c r="BV79" s="259"/>
      <c r="BW79" s="155"/>
      <c r="BX79" s="156"/>
      <c r="BY79" s="156"/>
      <c r="BZ79" s="156"/>
      <c r="CA79" s="156"/>
      <c r="CB79" s="156"/>
      <c r="CC79" s="156"/>
      <c r="CD79" s="156"/>
      <c r="CE79" s="156"/>
      <c r="CF79" s="156"/>
      <c r="CG79" s="156"/>
      <c r="CH79" s="157"/>
      <c r="CI79" s="6" t="b">
        <f t="shared" si="11"/>
        <v>0</v>
      </c>
      <c r="CJ79" s="29" t="str">
        <f t="shared" ca="1" si="12"/>
        <v/>
      </c>
      <c r="CK79" s="5">
        <f>IF(COUNTIF($B$13:B79,B79)+COUNTIF('記入例（入所者・利用者）'!$CU$15:$CU$24,B79)=1,1,0)</f>
        <v>0</v>
      </c>
      <c r="CL79" s="1">
        <f>SUM($CK$13:CK79)+$CL$11</f>
        <v>2</v>
      </c>
    </row>
    <row r="80" spans="1:90" x14ac:dyDescent="0.2">
      <c r="A80" s="95" t="str">
        <f t="shared" si="13"/>
        <v/>
      </c>
      <c r="B80" s="276"/>
      <c r="C80" s="277"/>
      <c r="D80" s="276"/>
      <c r="E80" s="277"/>
      <c r="F80" s="299"/>
      <c r="G80" s="300"/>
      <c r="H80" s="301"/>
      <c r="I80" s="172"/>
      <c r="J80" s="172"/>
      <c r="K80" s="178"/>
      <c r="L80" s="117"/>
      <c r="M80" s="109"/>
      <c r="N80" s="107"/>
      <c r="O80" s="257"/>
      <c r="P80" s="258"/>
      <c r="Q80" s="258"/>
      <c r="R80" s="258"/>
      <c r="S80" s="258"/>
      <c r="T80" s="258"/>
      <c r="U80" s="258"/>
      <c r="V80" s="258"/>
      <c r="W80" s="258"/>
      <c r="X80" s="258"/>
      <c r="Y80" s="258"/>
      <c r="Z80" s="258"/>
      <c r="AA80" s="258"/>
      <c r="AB80" s="258"/>
      <c r="AC80" s="258"/>
      <c r="AD80" s="258"/>
      <c r="AE80" s="258"/>
      <c r="AF80" s="258"/>
      <c r="AG80" s="258"/>
      <c r="AH80" s="258"/>
      <c r="AI80" s="258"/>
      <c r="AJ80" s="258"/>
      <c r="AK80" s="258"/>
      <c r="AL80" s="258"/>
      <c r="AM80" s="258"/>
      <c r="AN80" s="258"/>
      <c r="AO80" s="258"/>
      <c r="AP80" s="258"/>
      <c r="AQ80" s="258"/>
      <c r="AR80" s="258"/>
      <c r="AS80" s="258"/>
      <c r="AT80" s="258"/>
      <c r="AU80" s="258"/>
      <c r="AV80" s="258"/>
      <c r="AW80" s="258"/>
      <c r="AX80" s="258"/>
      <c r="AY80" s="258"/>
      <c r="AZ80" s="258"/>
      <c r="BA80" s="258"/>
      <c r="BB80" s="258"/>
      <c r="BC80" s="258"/>
      <c r="BD80" s="258"/>
      <c r="BE80" s="258"/>
      <c r="BF80" s="258"/>
      <c r="BG80" s="258"/>
      <c r="BH80" s="258"/>
      <c r="BI80" s="258"/>
      <c r="BJ80" s="258"/>
      <c r="BK80" s="258"/>
      <c r="BL80" s="258"/>
      <c r="BM80" s="258"/>
      <c r="BN80" s="258"/>
      <c r="BO80" s="258"/>
      <c r="BP80" s="258"/>
      <c r="BQ80" s="258"/>
      <c r="BR80" s="258"/>
      <c r="BS80" s="258"/>
      <c r="BT80" s="258"/>
      <c r="BU80" s="258"/>
      <c r="BV80" s="259"/>
      <c r="BW80" s="155"/>
      <c r="BX80" s="156"/>
      <c r="BY80" s="156"/>
      <c r="BZ80" s="156"/>
      <c r="CA80" s="156"/>
      <c r="CB80" s="156"/>
      <c r="CC80" s="156"/>
      <c r="CD80" s="156"/>
      <c r="CE80" s="156"/>
      <c r="CF80" s="156"/>
      <c r="CG80" s="156"/>
      <c r="CH80" s="157"/>
      <c r="CI80" s="6" t="b">
        <f t="shared" si="11"/>
        <v>0</v>
      </c>
      <c r="CJ80" s="29" t="str">
        <f t="shared" ca="1" si="12"/>
        <v/>
      </c>
      <c r="CK80" s="5">
        <f>IF(COUNTIF($B$13:B80,B80)+COUNTIF('記入例（入所者・利用者）'!$CU$15:$CU$24,B80)=1,1,0)</f>
        <v>0</v>
      </c>
      <c r="CL80" s="1">
        <f>SUM($CK$13:CK80)+$CL$11</f>
        <v>2</v>
      </c>
    </row>
    <row r="81" spans="1:90" x14ac:dyDescent="0.2">
      <c r="A81" s="95" t="str">
        <f t="shared" si="13"/>
        <v/>
      </c>
      <c r="B81" s="276"/>
      <c r="C81" s="277"/>
      <c r="D81" s="276"/>
      <c r="E81" s="277"/>
      <c r="F81" s="299"/>
      <c r="G81" s="300"/>
      <c r="H81" s="301"/>
      <c r="I81" s="172"/>
      <c r="J81" s="172"/>
      <c r="K81" s="178"/>
      <c r="L81" s="117"/>
      <c r="M81" s="109"/>
      <c r="N81" s="107"/>
      <c r="O81" s="257"/>
      <c r="P81" s="258"/>
      <c r="Q81" s="258"/>
      <c r="R81" s="258"/>
      <c r="S81" s="258"/>
      <c r="T81" s="258"/>
      <c r="U81" s="258"/>
      <c r="V81" s="258"/>
      <c r="W81" s="258"/>
      <c r="X81" s="258"/>
      <c r="Y81" s="258"/>
      <c r="Z81" s="258"/>
      <c r="AA81" s="258"/>
      <c r="AB81" s="258"/>
      <c r="AC81" s="258"/>
      <c r="AD81" s="258"/>
      <c r="AE81" s="258"/>
      <c r="AF81" s="258"/>
      <c r="AG81" s="258"/>
      <c r="AH81" s="258"/>
      <c r="AI81" s="258"/>
      <c r="AJ81" s="258"/>
      <c r="AK81" s="258"/>
      <c r="AL81" s="258"/>
      <c r="AM81" s="258"/>
      <c r="AN81" s="258"/>
      <c r="AO81" s="258"/>
      <c r="AP81" s="258"/>
      <c r="AQ81" s="258"/>
      <c r="AR81" s="258"/>
      <c r="AS81" s="258"/>
      <c r="AT81" s="258"/>
      <c r="AU81" s="258"/>
      <c r="AV81" s="258"/>
      <c r="AW81" s="258"/>
      <c r="AX81" s="258"/>
      <c r="AY81" s="258"/>
      <c r="AZ81" s="258"/>
      <c r="BA81" s="258"/>
      <c r="BB81" s="258"/>
      <c r="BC81" s="258"/>
      <c r="BD81" s="258"/>
      <c r="BE81" s="258"/>
      <c r="BF81" s="258"/>
      <c r="BG81" s="258"/>
      <c r="BH81" s="258"/>
      <c r="BI81" s="258"/>
      <c r="BJ81" s="258"/>
      <c r="BK81" s="258"/>
      <c r="BL81" s="258"/>
      <c r="BM81" s="258"/>
      <c r="BN81" s="258"/>
      <c r="BO81" s="258"/>
      <c r="BP81" s="258"/>
      <c r="BQ81" s="258"/>
      <c r="BR81" s="258"/>
      <c r="BS81" s="258"/>
      <c r="BT81" s="258"/>
      <c r="BU81" s="258"/>
      <c r="BV81" s="259"/>
      <c r="BW81" s="155"/>
      <c r="BX81" s="156"/>
      <c r="BY81" s="156"/>
      <c r="BZ81" s="156"/>
      <c r="CA81" s="156"/>
      <c r="CB81" s="156"/>
      <c r="CC81" s="156"/>
      <c r="CD81" s="156"/>
      <c r="CE81" s="156"/>
      <c r="CF81" s="156"/>
      <c r="CG81" s="156"/>
      <c r="CH81" s="157"/>
      <c r="CI81" s="6" t="b">
        <f t="shared" si="11"/>
        <v>0</v>
      </c>
      <c r="CJ81" s="29" t="str">
        <f t="shared" ca="1" si="12"/>
        <v/>
      </c>
      <c r="CK81" s="5">
        <f>IF(COUNTIF($B$13:B81,B81)+COUNTIF('記入例（入所者・利用者）'!$CU$15:$CU$24,B81)=1,1,0)</f>
        <v>0</v>
      </c>
      <c r="CL81" s="1">
        <f>SUM($CK$13:CK81)+$CL$11</f>
        <v>2</v>
      </c>
    </row>
    <row r="82" spans="1:90" x14ac:dyDescent="0.2">
      <c r="A82" s="95" t="str">
        <f t="shared" si="13"/>
        <v/>
      </c>
      <c r="B82" s="276"/>
      <c r="C82" s="277"/>
      <c r="D82" s="276"/>
      <c r="E82" s="277"/>
      <c r="F82" s="299"/>
      <c r="G82" s="300"/>
      <c r="H82" s="301"/>
      <c r="I82" s="172"/>
      <c r="J82" s="172"/>
      <c r="K82" s="178"/>
      <c r="L82" s="117"/>
      <c r="M82" s="109"/>
      <c r="N82" s="107"/>
      <c r="O82" s="257"/>
      <c r="P82" s="258"/>
      <c r="Q82" s="258"/>
      <c r="R82" s="258"/>
      <c r="S82" s="258"/>
      <c r="T82" s="258"/>
      <c r="U82" s="258"/>
      <c r="V82" s="258"/>
      <c r="W82" s="258"/>
      <c r="X82" s="258"/>
      <c r="Y82" s="258"/>
      <c r="Z82" s="258"/>
      <c r="AA82" s="258"/>
      <c r="AB82" s="258"/>
      <c r="AC82" s="258"/>
      <c r="AD82" s="258"/>
      <c r="AE82" s="258"/>
      <c r="AF82" s="258"/>
      <c r="AG82" s="258"/>
      <c r="AH82" s="258"/>
      <c r="AI82" s="258"/>
      <c r="AJ82" s="258"/>
      <c r="AK82" s="258"/>
      <c r="AL82" s="258"/>
      <c r="AM82" s="258"/>
      <c r="AN82" s="258"/>
      <c r="AO82" s="258"/>
      <c r="AP82" s="258"/>
      <c r="AQ82" s="258"/>
      <c r="AR82" s="258"/>
      <c r="AS82" s="258"/>
      <c r="AT82" s="258"/>
      <c r="AU82" s="258"/>
      <c r="AV82" s="258"/>
      <c r="AW82" s="258"/>
      <c r="AX82" s="258"/>
      <c r="AY82" s="258"/>
      <c r="AZ82" s="258"/>
      <c r="BA82" s="258"/>
      <c r="BB82" s="258"/>
      <c r="BC82" s="258"/>
      <c r="BD82" s="258"/>
      <c r="BE82" s="258"/>
      <c r="BF82" s="258"/>
      <c r="BG82" s="258"/>
      <c r="BH82" s="258"/>
      <c r="BI82" s="258"/>
      <c r="BJ82" s="258"/>
      <c r="BK82" s="258"/>
      <c r="BL82" s="258"/>
      <c r="BM82" s="258"/>
      <c r="BN82" s="258"/>
      <c r="BO82" s="258"/>
      <c r="BP82" s="258"/>
      <c r="BQ82" s="258"/>
      <c r="BR82" s="258"/>
      <c r="BS82" s="258"/>
      <c r="BT82" s="258"/>
      <c r="BU82" s="258"/>
      <c r="BV82" s="259"/>
      <c r="BW82" s="155"/>
      <c r="BX82" s="156"/>
      <c r="BY82" s="156"/>
      <c r="BZ82" s="156"/>
      <c r="CA82" s="156"/>
      <c r="CB82" s="156"/>
      <c r="CC82" s="156"/>
      <c r="CD82" s="156"/>
      <c r="CE82" s="156"/>
      <c r="CF82" s="156"/>
      <c r="CG82" s="156"/>
      <c r="CH82" s="157"/>
      <c r="CI82" s="6" t="b">
        <f t="shared" si="11"/>
        <v>0</v>
      </c>
      <c r="CJ82" s="29" t="str">
        <f t="shared" ca="1" si="12"/>
        <v/>
      </c>
      <c r="CK82" s="5">
        <f>IF(COUNTIF($B$13:B82,B82)+COUNTIF('記入例（入所者・利用者）'!$CU$15:$CU$24,B82)=1,1,0)</f>
        <v>0</v>
      </c>
      <c r="CL82" s="1">
        <f>SUM($CK$13:CK82)+$CL$11</f>
        <v>2</v>
      </c>
    </row>
    <row r="83" spans="1:90" x14ac:dyDescent="0.2">
      <c r="A83" s="95" t="str">
        <f t="shared" si="13"/>
        <v/>
      </c>
      <c r="B83" s="276"/>
      <c r="C83" s="277"/>
      <c r="D83" s="276"/>
      <c r="E83" s="277"/>
      <c r="F83" s="299"/>
      <c r="G83" s="300"/>
      <c r="H83" s="301"/>
      <c r="I83" s="172"/>
      <c r="J83" s="172"/>
      <c r="K83" s="178"/>
      <c r="L83" s="117"/>
      <c r="M83" s="109"/>
      <c r="N83" s="107"/>
      <c r="O83" s="257"/>
      <c r="P83" s="258"/>
      <c r="Q83" s="258"/>
      <c r="R83" s="258"/>
      <c r="S83" s="258"/>
      <c r="T83" s="258"/>
      <c r="U83" s="258"/>
      <c r="V83" s="258"/>
      <c r="W83" s="258"/>
      <c r="X83" s="258"/>
      <c r="Y83" s="258"/>
      <c r="Z83" s="258"/>
      <c r="AA83" s="258"/>
      <c r="AB83" s="258"/>
      <c r="AC83" s="258"/>
      <c r="AD83" s="258"/>
      <c r="AE83" s="258"/>
      <c r="AF83" s="258"/>
      <c r="AG83" s="258"/>
      <c r="AH83" s="258"/>
      <c r="AI83" s="258"/>
      <c r="AJ83" s="258"/>
      <c r="AK83" s="258"/>
      <c r="AL83" s="258"/>
      <c r="AM83" s="258"/>
      <c r="AN83" s="258"/>
      <c r="AO83" s="258"/>
      <c r="AP83" s="258"/>
      <c r="AQ83" s="258"/>
      <c r="AR83" s="258"/>
      <c r="AS83" s="258"/>
      <c r="AT83" s="258"/>
      <c r="AU83" s="258"/>
      <c r="AV83" s="258"/>
      <c r="AW83" s="258"/>
      <c r="AX83" s="258"/>
      <c r="AY83" s="258"/>
      <c r="AZ83" s="258"/>
      <c r="BA83" s="258"/>
      <c r="BB83" s="258"/>
      <c r="BC83" s="258"/>
      <c r="BD83" s="258"/>
      <c r="BE83" s="258"/>
      <c r="BF83" s="258"/>
      <c r="BG83" s="258"/>
      <c r="BH83" s="258"/>
      <c r="BI83" s="258"/>
      <c r="BJ83" s="258"/>
      <c r="BK83" s="258"/>
      <c r="BL83" s="258"/>
      <c r="BM83" s="258"/>
      <c r="BN83" s="258"/>
      <c r="BO83" s="258"/>
      <c r="BP83" s="258"/>
      <c r="BQ83" s="258"/>
      <c r="BR83" s="258"/>
      <c r="BS83" s="258"/>
      <c r="BT83" s="258"/>
      <c r="BU83" s="258"/>
      <c r="BV83" s="259"/>
      <c r="BW83" s="155"/>
      <c r="BX83" s="156"/>
      <c r="BY83" s="156"/>
      <c r="BZ83" s="156"/>
      <c r="CA83" s="156"/>
      <c r="CB83" s="156"/>
      <c r="CC83" s="156"/>
      <c r="CD83" s="156"/>
      <c r="CE83" s="156"/>
      <c r="CF83" s="156"/>
      <c r="CG83" s="156"/>
      <c r="CH83" s="157"/>
      <c r="CI83" s="6" t="b">
        <f t="shared" si="11"/>
        <v>0</v>
      </c>
      <c r="CJ83" s="29" t="str">
        <f t="shared" ca="1" si="12"/>
        <v/>
      </c>
      <c r="CK83" s="5">
        <f>IF(COUNTIF($B$13:B83,B83)+COUNTIF('記入例（入所者・利用者）'!$CU$15:$CU$24,B83)=1,1,0)</f>
        <v>0</v>
      </c>
      <c r="CL83" s="1">
        <f>SUM($CK$13:CK83)+$CL$11</f>
        <v>2</v>
      </c>
    </row>
    <row r="84" spans="1:90" x14ac:dyDescent="0.2">
      <c r="A84" s="95" t="str">
        <f t="shared" si="13"/>
        <v/>
      </c>
      <c r="B84" s="276"/>
      <c r="C84" s="277"/>
      <c r="D84" s="276"/>
      <c r="E84" s="277"/>
      <c r="F84" s="299"/>
      <c r="G84" s="300"/>
      <c r="H84" s="301"/>
      <c r="I84" s="172"/>
      <c r="J84" s="172"/>
      <c r="K84" s="178"/>
      <c r="L84" s="117"/>
      <c r="M84" s="109"/>
      <c r="N84" s="107"/>
      <c r="O84" s="257"/>
      <c r="P84" s="258"/>
      <c r="Q84" s="258"/>
      <c r="R84" s="258"/>
      <c r="S84" s="258"/>
      <c r="T84" s="258"/>
      <c r="U84" s="258"/>
      <c r="V84" s="258"/>
      <c r="W84" s="258"/>
      <c r="X84" s="258"/>
      <c r="Y84" s="258"/>
      <c r="Z84" s="258"/>
      <c r="AA84" s="258"/>
      <c r="AB84" s="258"/>
      <c r="AC84" s="258"/>
      <c r="AD84" s="258"/>
      <c r="AE84" s="258"/>
      <c r="AF84" s="258"/>
      <c r="AG84" s="258"/>
      <c r="AH84" s="258"/>
      <c r="AI84" s="258"/>
      <c r="AJ84" s="258"/>
      <c r="AK84" s="258"/>
      <c r="AL84" s="258"/>
      <c r="AM84" s="258"/>
      <c r="AN84" s="258"/>
      <c r="AO84" s="258"/>
      <c r="AP84" s="258"/>
      <c r="AQ84" s="258"/>
      <c r="AR84" s="258"/>
      <c r="AS84" s="258"/>
      <c r="AT84" s="258"/>
      <c r="AU84" s="258"/>
      <c r="AV84" s="258"/>
      <c r="AW84" s="258"/>
      <c r="AX84" s="258"/>
      <c r="AY84" s="258"/>
      <c r="AZ84" s="258"/>
      <c r="BA84" s="258"/>
      <c r="BB84" s="258"/>
      <c r="BC84" s="258"/>
      <c r="BD84" s="258"/>
      <c r="BE84" s="258"/>
      <c r="BF84" s="258"/>
      <c r="BG84" s="258"/>
      <c r="BH84" s="258"/>
      <c r="BI84" s="258"/>
      <c r="BJ84" s="258"/>
      <c r="BK84" s="258"/>
      <c r="BL84" s="258"/>
      <c r="BM84" s="258"/>
      <c r="BN84" s="258"/>
      <c r="BO84" s="258"/>
      <c r="BP84" s="258"/>
      <c r="BQ84" s="258"/>
      <c r="BR84" s="258"/>
      <c r="BS84" s="258"/>
      <c r="BT84" s="258"/>
      <c r="BU84" s="258"/>
      <c r="BV84" s="259"/>
      <c r="BW84" s="155"/>
      <c r="BX84" s="156"/>
      <c r="BY84" s="156"/>
      <c r="BZ84" s="156"/>
      <c r="CA84" s="156"/>
      <c r="CB84" s="156"/>
      <c r="CC84" s="156"/>
      <c r="CD84" s="156"/>
      <c r="CE84" s="156"/>
      <c r="CF84" s="156"/>
      <c r="CG84" s="156"/>
      <c r="CH84" s="157"/>
      <c r="CI84" s="6" t="b">
        <f t="shared" si="11"/>
        <v>0</v>
      </c>
      <c r="CJ84" s="29" t="str">
        <f t="shared" ca="1" si="12"/>
        <v/>
      </c>
      <c r="CK84" s="5">
        <f>IF(COUNTIF($B$13:B84,B84)+COUNTIF('記入例（入所者・利用者）'!$CU$15:$CU$24,B84)=1,1,0)</f>
        <v>0</v>
      </c>
      <c r="CL84" s="1">
        <f>SUM($CK$13:CK84)+$CL$11</f>
        <v>2</v>
      </c>
    </row>
    <row r="85" spans="1:90" x14ac:dyDescent="0.2">
      <c r="A85" s="95" t="str">
        <f t="shared" si="13"/>
        <v/>
      </c>
      <c r="B85" s="276"/>
      <c r="C85" s="277"/>
      <c r="D85" s="276"/>
      <c r="E85" s="277"/>
      <c r="F85" s="299"/>
      <c r="G85" s="300"/>
      <c r="H85" s="301"/>
      <c r="I85" s="172"/>
      <c r="J85" s="172"/>
      <c r="K85" s="178"/>
      <c r="L85" s="117"/>
      <c r="M85" s="109"/>
      <c r="N85" s="107"/>
      <c r="O85" s="257"/>
      <c r="P85" s="258"/>
      <c r="Q85" s="258"/>
      <c r="R85" s="258"/>
      <c r="S85" s="258"/>
      <c r="T85" s="258"/>
      <c r="U85" s="258"/>
      <c r="V85" s="258"/>
      <c r="W85" s="258"/>
      <c r="X85" s="258"/>
      <c r="Y85" s="258"/>
      <c r="Z85" s="258"/>
      <c r="AA85" s="258"/>
      <c r="AB85" s="258"/>
      <c r="AC85" s="258"/>
      <c r="AD85" s="258"/>
      <c r="AE85" s="258"/>
      <c r="AF85" s="258"/>
      <c r="AG85" s="258"/>
      <c r="AH85" s="258"/>
      <c r="AI85" s="258"/>
      <c r="AJ85" s="258"/>
      <c r="AK85" s="258"/>
      <c r="AL85" s="258"/>
      <c r="AM85" s="258"/>
      <c r="AN85" s="258"/>
      <c r="AO85" s="258"/>
      <c r="AP85" s="258"/>
      <c r="AQ85" s="258"/>
      <c r="AR85" s="258"/>
      <c r="AS85" s="258"/>
      <c r="AT85" s="258"/>
      <c r="AU85" s="258"/>
      <c r="AV85" s="258"/>
      <c r="AW85" s="258"/>
      <c r="AX85" s="258"/>
      <c r="AY85" s="258"/>
      <c r="AZ85" s="258"/>
      <c r="BA85" s="258"/>
      <c r="BB85" s="258"/>
      <c r="BC85" s="258"/>
      <c r="BD85" s="258"/>
      <c r="BE85" s="258"/>
      <c r="BF85" s="258"/>
      <c r="BG85" s="258"/>
      <c r="BH85" s="258"/>
      <c r="BI85" s="258"/>
      <c r="BJ85" s="258"/>
      <c r="BK85" s="258"/>
      <c r="BL85" s="258"/>
      <c r="BM85" s="258"/>
      <c r="BN85" s="258"/>
      <c r="BO85" s="258"/>
      <c r="BP85" s="258"/>
      <c r="BQ85" s="258"/>
      <c r="BR85" s="258"/>
      <c r="BS85" s="258"/>
      <c r="BT85" s="258"/>
      <c r="BU85" s="258"/>
      <c r="BV85" s="259"/>
      <c r="BW85" s="155"/>
      <c r="BX85" s="156"/>
      <c r="BY85" s="156"/>
      <c r="BZ85" s="156"/>
      <c r="CA85" s="156"/>
      <c r="CB85" s="156"/>
      <c r="CC85" s="156"/>
      <c r="CD85" s="156"/>
      <c r="CE85" s="156"/>
      <c r="CF85" s="156"/>
      <c r="CG85" s="156"/>
      <c r="CH85" s="157"/>
      <c r="CI85" s="6" t="b">
        <f t="shared" si="11"/>
        <v>0</v>
      </c>
      <c r="CJ85" s="29" t="str">
        <f t="shared" ca="1" si="12"/>
        <v/>
      </c>
      <c r="CK85" s="5">
        <f>IF(COUNTIF($B$13:B85,B85)+COUNTIF('記入例（入所者・利用者）'!$CU$15:$CU$24,B85)=1,1,0)</f>
        <v>0</v>
      </c>
      <c r="CL85" s="1">
        <f>SUM($CK$13:CK85)+$CL$11</f>
        <v>2</v>
      </c>
    </row>
    <row r="86" spans="1:90" x14ac:dyDescent="0.2">
      <c r="A86" s="95" t="str">
        <f t="shared" si="13"/>
        <v/>
      </c>
      <c r="B86" s="276"/>
      <c r="C86" s="277"/>
      <c r="D86" s="276"/>
      <c r="E86" s="277"/>
      <c r="F86" s="299"/>
      <c r="G86" s="300"/>
      <c r="H86" s="301"/>
      <c r="I86" s="172"/>
      <c r="J86" s="172"/>
      <c r="K86" s="178"/>
      <c r="L86" s="117"/>
      <c r="M86" s="109"/>
      <c r="N86" s="107"/>
      <c r="O86" s="257"/>
      <c r="P86" s="258"/>
      <c r="Q86" s="258"/>
      <c r="R86" s="258"/>
      <c r="S86" s="258"/>
      <c r="T86" s="258"/>
      <c r="U86" s="258"/>
      <c r="V86" s="258"/>
      <c r="W86" s="258"/>
      <c r="X86" s="258"/>
      <c r="Y86" s="258"/>
      <c r="Z86" s="258"/>
      <c r="AA86" s="258"/>
      <c r="AB86" s="258"/>
      <c r="AC86" s="258"/>
      <c r="AD86" s="258"/>
      <c r="AE86" s="258"/>
      <c r="AF86" s="258"/>
      <c r="AG86" s="258"/>
      <c r="AH86" s="258"/>
      <c r="AI86" s="258"/>
      <c r="AJ86" s="258"/>
      <c r="AK86" s="258"/>
      <c r="AL86" s="258"/>
      <c r="AM86" s="258"/>
      <c r="AN86" s="258"/>
      <c r="AO86" s="258"/>
      <c r="AP86" s="258"/>
      <c r="AQ86" s="258"/>
      <c r="AR86" s="258"/>
      <c r="AS86" s="258"/>
      <c r="AT86" s="258"/>
      <c r="AU86" s="258"/>
      <c r="AV86" s="258"/>
      <c r="AW86" s="258"/>
      <c r="AX86" s="258"/>
      <c r="AY86" s="258"/>
      <c r="AZ86" s="258"/>
      <c r="BA86" s="258"/>
      <c r="BB86" s="258"/>
      <c r="BC86" s="258"/>
      <c r="BD86" s="258"/>
      <c r="BE86" s="258"/>
      <c r="BF86" s="258"/>
      <c r="BG86" s="258"/>
      <c r="BH86" s="258"/>
      <c r="BI86" s="258"/>
      <c r="BJ86" s="258"/>
      <c r="BK86" s="258"/>
      <c r="BL86" s="258"/>
      <c r="BM86" s="258"/>
      <c r="BN86" s="258"/>
      <c r="BO86" s="258"/>
      <c r="BP86" s="258"/>
      <c r="BQ86" s="258"/>
      <c r="BR86" s="258"/>
      <c r="BS86" s="258"/>
      <c r="BT86" s="258"/>
      <c r="BU86" s="258"/>
      <c r="BV86" s="259"/>
      <c r="BW86" s="155"/>
      <c r="BX86" s="156"/>
      <c r="BY86" s="156"/>
      <c r="BZ86" s="156"/>
      <c r="CA86" s="156"/>
      <c r="CB86" s="156"/>
      <c r="CC86" s="156"/>
      <c r="CD86" s="156"/>
      <c r="CE86" s="156"/>
      <c r="CF86" s="156"/>
      <c r="CG86" s="156"/>
      <c r="CH86" s="157"/>
      <c r="CI86" s="6" t="b">
        <f t="shared" si="11"/>
        <v>0</v>
      </c>
      <c r="CJ86" s="29" t="str">
        <f t="shared" ca="1" si="12"/>
        <v/>
      </c>
      <c r="CK86" s="5">
        <f>IF(COUNTIF($B$13:B86,B86)+COUNTIF('記入例（入所者・利用者）'!$CU$15:$CU$24,B86)=1,1,0)</f>
        <v>0</v>
      </c>
      <c r="CL86" s="1">
        <f>SUM($CK$13:CK86)+$CL$11</f>
        <v>2</v>
      </c>
    </row>
    <row r="87" spans="1:90" x14ac:dyDescent="0.2">
      <c r="A87" s="95" t="str">
        <f t="shared" si="13"/>
        <v/>
      </c>
      <c r="B87" s="276"/>
      <c r="C87" s="277"/>
      <c r="D87" s="276"/>
      <c r="E87" s="277"/>
      <c r="F87" s="299"/>
      <c r="G87" s="300"/>
      <c r="H87" s="301"/>
      <c r="I87" s="172"/>
      <c r="J87" s="172"/>
      <c r="K87" s="178"/>
      <c r="L87" s="117"/>
      <c r="M87" s="109"/>
      <c r="N87" s="107"/>
      <c r="O87" s="257"/>
      <c r="P87" s="258"/>
      <c r="Q87" s="258"/>
      <c r="R87" s="258"/>
      <c r="S87" s="258"/>
      <c r="T87" s="258"/>
      <c r="U87" s="258"/>
      <c r="V87" s="258"/>
      <c r="W87" s="258"/>
      <c r="X87" s="258"/>
      <c r="Y87" s="258"/>
      <c r="Z87" s="258"/>
      <c r="AA87" s="258"/>
      <c r="AB87" s="258"/>
      <c r="AC87" s="258"/>
      <c r="AD87" s="258"/>
      <c r="AE87" s="258"/>
      <c r="AF87" s="258"/>
      <c r="AG87" s="258"/>
      <c r="AH87" s="258"/>
      <c r="AI87" s="258"/>
      <c r="AJ87" s="258"/>
      <c r="AK87" s="258"/>
      <c r="AL87" s="258"/>
      <c r="AM87" s="258"/>
      <c r="AN87" s="258"/>
      <c r="AO87" s="258"/>
      <c r="AP87" s="258"/>
      <c r="AQ87" s="258"/>
      <c r="AR87" s="258"/>
      <c r="AS87" s="258"/>
      <c r="AT87" s="258"/>
      <c r="AU87" s="258"/>
      <c r="AV87" s="258"/>
      <c r="AW87" s="258"/>
      <c r="AX87" s="258"/>
      <c r="AY87" s="258"/>
      <c r="AZ87" s="258"/>
      <c r="BA87" s="258"/>
      <c r="BB87" s="258"/>
      <c r="BC87" s="258"/>
      <c r="BD87" s="258"/>
      <c r="BE87" s="258"/>
      <c r="BF87" s="258"/>
      <c r="BG87" s="258"/>
      <c r="BH87" s="258"/>
      <c r="BI87" s="258"/>
      <c r="BJ87" s="258"/>
      <c r="BK87" s="258"/>
      <c r="BL87" s="258"/>
      <c r="BM87" s="258"/>
      <c r="BN87" s="258"/>
      <c r="BO87" s="258"/>
      <c r="BP87" s="258"/>
      <c r="BQ87" s="258"/>
      <c r="BR87" s="258"/>
      <c r="BS87" s="258"/>
      <c r="BT87" s="258"/>
      <c r="BU87" s="258"/>
      <c r="BV87" s="259"/>
      <c r="BW87" s="155"/>
      <c r="BX87" s="156"/>
      <c r="BY87" s="156"/>
      <c r="BZ87" s="156"/>
      <c r="CA87" s="156"/>
      <c r="CB87" s="156"/>
      <c r="CC87" s="156"/>
      <c r="CD87" s="156"/>
      <c r="CE87" s="156"/>
      <c r="CF87" s="156"/>
      <c r="CG87" s="156"/>
      <c r="CH87" s="157"/>
      <c r="CI87" s="6" t="b">
        <f t="shared" si="11"/>
        <v>0</v>
      </c>
      <c r="CJ87" s="29" t="str">
        <f t="shared" ca="1" si="12"/>
        <v/>
      </c>
      <c r="CK87" s="5">
        <f>IF(COUNTIF($B$13:B87,B87)+COUNTIF('記入例（入所者・利用者）'!$CU$15:$CU$24,B87)=1,1,0)</f>
        <v>0</v>
      </c>
      <c r="CL87" s="1">
        <f>SUM($CK$13:CK87)+$CL$11</f>
        <v>2</v>
      </c>
    </row>
    <row r="88" spans="1:90" x14ac:dyDescent="0.2">
      <c r="A88" s="95" t="str">
        <f t="shared" si="13"/>
        <v/>
      </c>
      <c r="B88" s="276"/>
      <c r="C88" s="277"/>
      <c r="D88" s="276"/>
      <c r="E88" s="277"/>
      <c r="F88" s="299"/>
      <c r="G88" s="300"/>
      <c r="H88" s="301"/>
      <c r="I88" s="172"/>
      <c r="J88" s="172"/>
      <c r="K88" s="178"/>
      <c r="L88" s="117"/>
      <c r="M88" s="109"/>
      <c r="N88" s="107"/>
      <c r="O88" s="257"/>
      <c r="P88" s="258"/>
      <c r="Q88" s="258"/>
      <c r="R88" s="258"/>
      <c r="S88" s="258"/>
      <c r="T88" s="258"/>
      <c r="U88" s="258"/>
      <c r="V88" s="258"/>
      <c r="W88" s="258"/>
      <c r="X88" s="258"/>
      <c r="Y88" s="258"/>
      <c r="Z88" s="258"/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58"/>
      <c r="AL88" s="258"/>
      <c r="AM88" s="258"/>
      <c r="AN88" s="258"/>
      <c r="AO88" s="258"/>
      <c r="AP88" s="258"/>
      <c r="AQ88" s="258"/>
      <c r="AR88" s="258"/>
      <c r="AS88" s="258"/>
      <c r="AT88" s="258"/>
      <c r="AU88" s="258"/>
      <c r="AV88" s="258"/>
      <c r="AW88" s="258"/>
      <c r="AX88" s="258"/>
      <c r="AY88" s="258"/>
      <c r="AZ88" s="258"/>
      <c r="BA88" s="258"/>
      <c r="BB88" s="258"/>
      <c r="BC88" s="258"/>
      <c r="BD88" s="258"/>
      <c r="BE88" s="258"/>
      <c r="BF88" s="258"/>
      <c r="BG88" s="258"/>
      <c r="BH88" s="258"/>
      <c r="BI88" s="258"/>
      <c r="BJ88" s="258"/>
      <c r="BK88" s="258"/>
      <c r="BL88" s="258"/>
      <c r="BM88" s="258"/>
      <c r="BN88" s="258"/>
      <c r="BO88" s="258"/>
      <c r="BP88" s="258"/>
      <c r="BQ88" s="258"/>
      <c r="BR88" s="258"/>
      <c r="BS88" s="258"/>
      <c r="BT88" s="258"/>
      <c r="BU88" s="258"/>
      <c r="BV88" s="259"/>
      <c r="BW88" s="155"/>
      <c r="BX88" s="156"/>
      <c r="BY88" s="156"/>
      <c r="BZ88" s="156"/>
      <c r="CA88" s="156"/>
      <c r="CB88" s="156"/>
      <c r="CC88" s="156"/>
      <c r="CD88" s="156"/>
      <c r="CE88" s="156"/>
      <c r="CF88" s="156"/>
      <c r="CG88" s="156"/>
      <c r="CH88" s="157"/>
      <c r="CI88" s="6" t="b">
        <f t="shared" si="11"/>
        <v>0</v>
      </c>
      <c r="CJ88" s="29" t="str">
        <f t="shared" ca="1" si="12"/>
        <v/>
      </c>
      <c r="CK88" s="5">
        <f>IF(COUNTIF($B$13:B88,B88)+COUNTIF('記入例（入所者・利用者）'!$CU$15:$CU$24,B88)=1,1,0)</f>
        <v>0</v>
      </c>
      <c r="CL88" s="1">
        <f>SUM($CK$13:CK88)+$CL$11</f>
        <v>2</v>
      </c>
    </row>
    <row r="89" spans="1:90" x14ac:dyDescent="0.2">
      <c r="A89" s="95" t="str">
        <f t="shared" si="13"/>
        <v/>
      </c>
      <c r="B89" s="276"/>
      <c r="C89" s="277"/>
      <c r="D89" s="276"/>
      <c r="E89" s="277"/>
      <c r="F89" s="299"/>
      <c r="G89" s="300"/>
      <c r="H89" s="301"/>
      <c r="I89" s="172"/>
      <c r="J89" s="172"/>
      <c r="K89" s="178"/>
      <c r="L89" s="117"/>
      <c r="M89" s="109"/>
      <c r="N89" s="107"/>
      <c r="O89" s="257"/>
      <c r="P89" s="258"/>
      <c r="Q89" s="258"/>
      <c r="R89" s="258"/>
      <c r="S89" s="258"/>
      <c r="T89" s="258"/>
      <c r="U89" s="258"/>
      <c r="V89" s="258"/>
      <c r="W89" s="258"/>
      <c r="X89" s="258"/>
      <c r="Y89" s="258"/>
      <c r="Z89" s="258"/>
      <c r="AA89" s="258"/>
      <c r="AB89" s="258"/>
      <c r="AC89" s="258"/>
      <c r="AD89" s="258"/>
      <c r="AE89" s="258"/>
      <c r="AF89" s="258"/>
      <c r="AG89" s="258"/>
      <c r="AH89" s="258"/>
      <c r="AI89" s="258"/>
      <c r="AJ89" s="258"/>
      <c r="AK89" s="258"/>
      <c r="AL89" s="258"/>
      <c r="AM89" s="258"/>
      <c r="AN89" s="258"/>
      <c r="AO89" s="258"/>
      <c r="AP89" s="258"/>
      <c r="AQ89" s="258"/>
      <c r="AR89" s="258"/>
      <c r="AS89" s="258"/>
      <c r="AT89" s="258"/>
      <c r="AU89" s="258"/>
      <c r="AV89" s="258"/>
      <c r="AW89" s="258"/>
      <c r="AX89" s="258"/>
      <c r="AY89" s="258"/>
      <c r="AZ89" s="258"/>
      <c r="BA89" s="258"/>
      <c r="BB89" s="258"/>
      <c r="BC89" s="258"/>
      <c r="BD89" s="258"/>
      <c r="BE89" s="258"/>
      <c r="BF89" s="258"/>
      <c r="BG89" s="258"/>
      <c r="BH89" s="258"/>
      <c r="BI89" s="258"/>
      <c r="BJ89" s="258"/>
      <c r="BK89" s="258"/>
      <c r="BL89" s="258"/>
      <c r="BM89" s="258"/>
      <c r="BN89" s="258"/>
      <c r="BO89" s="258"/>
      <c r="BP89" s="258"/>
      <c r="BQ89" s="258"/>
      <c r="BR89" s="258"/>
      <c r="BS89" s="258"/>
      <c r="BT89" s="258"/>
      <c r="BU89" s="258"/>
      <c r="BV89" s="259"/>
      <c r="BW89" s="155"/>
      <c r="BX89" s="156"/>
      <c r="BY89" s="156"/>
      <c r="BZ89" s="156"/>
      <c r="CA89" s="156"/>
      <c r="CB89" s="156"/>
      <c r="CC89" s="156"/>
      <c r="CD89" s="156"/>
      <c r="CE89" s="156"/>
      <c r="CF89" s="156"/>
      <c r="CG89" s="156"/>
      <c r="CH89" s="157"/>
      <c r="CI89" s="6" t="b">
        <f t="shared" si="11"/>
        <v>0</v>
      </c>
      <c r="CJ89" s="29" t="str">
        <f t="shared" ca="1" si="12"/>
        <v/>
      </c>
      <c r="CK89" s="5">
        <f>IF(COUNTIF($B$13:B89,B89)+COUNTIF('記入例（入所者・利用者）'!$CU$15:$CU$24,B89)=1,1,0)</f>
        <v>0</v>
      </c>
      <c r="CL89" s="1">
        <f>SUM($CK$13:CK89)+$CL$11</f>
        <v>2</v>
      </c>
    </row>
    <row r="90" spans="1:90" x14ac:dyDescent="0.2">
      <c r="A90" s="95" t="str">
        <f t="shared" si="13"/>
        <v/>
      </c>
      <c r="B90" s="276"/>
      <c r="C90" s="277"/>
      <c r="D90" s="276"/>
      <c r="E90" s="277"/>
      <c r="F90" s="299"/>
      <c r="G90" s="300"/>
      <c r="H90" s="301"/>
      <c r="I90" s="172"/>
      <c r="J90" s="172"/>
      <c r="K90" s="178"/>
      <c r="L90" s="117"/>
      <c r="M90" s="109"/>
      <c r="N90" s="107"/>
      <c r="O90" s="257"/>
      <c r="P90" s="258"/>
      <c r="Q90" s="258"/>
      <c r="R90" s="258"/>
      <c r="S90" s="258"/>
      <c r="T90" s="258"/>
      <c r="U90" s="258"/>
      <c r="V90" s="258"/>
      <c r="W90" s="258"/>
      <c r="X90" s="258"/>
      <c r="Y90" s="258"/>
      <c r="Z90" s="258"/>
      <c r="AA90" s="258"/>
      <c r="AB90" s="258"/>
      <c r="AC90" s="258"/>
      <c r="AD90" s="258"/>
      <c r="AE90" s="258"/>
      <c r="AF90" s="258"/>
      <c r="AG90" s="258"/>
      <c r="AH90" s="258"/>
      <c r="AI90" s="258"/>
      <c r="AJ90" s="258"/>
      <c r="AK90" s="258"/>
      <c r="AL90" s="258"/>
      <c r="AM90" s="258"/>
      <c r="AN90" s="258"/>
      <c r="AO90" s="258"/>
      <c r="AP90" s="258"/>
      <c r="AQ90" s="258"/>
      <c r="AR90" s="258"/>
      <c r="AS90" s="258"/>
      <c r="AT90" s="258"/>
      <c r="AU90" s="258"/>
      <c r="AV90" s="258"/>
      <c r="AW90" s="258"/>
      <c r="AX90" s="258"/>
      <c r="AY90" s="258"/>
      <c r="AZ90" s="258"/>
      <c r="BA90" s="258"/>
      <c r="BB90" s="258"/>
      <c r="BC90" s="258"/>
      <c r="BD90" s="258"/>
      <c r="BE90" s="258"/>
      <c r="BF90" s="258"/>
      <c r="BG90" s="258"/>
      <c r="BH90" s="258"/>
      <c r="BI90" s="258"/>
      <c r="BJ90" s="258"/>
      <c r="BK90" s="258"/>
      <c r="BL90" s="258"/>
      <c r="BM90" s="258"/>
      <c r="BN90" s="258"/>
      <c r="BO90" s="258"/>
      <c r="BP90" s="258"/>
      <c r="BQ90" s="258"/>
      <c r="BR90" s="258"/>
      <c r="BS90" s="258"/>
      <c r="BT90" s="258"/>
      <c r="BU90" s="258"/>
      <c r="BV90" s="259"/>
      <c r="BW90" s="155"/>
      <c r="BX90" s="156"/>
      <c r="BY90" s="156"/>
      <c r="BZ90" s="156"/>
      <c r="CA90" s="156"/>
      <c r="CB90" s="156"/>
      <c r="CC90" s="156"/>
      <c r="CD90" s="156"/>
      <c r="CE90" s="156"/>
      <c r="CF90" s="156"/>
      <c r="CG90" s="156"/>
      <c r="CH90" s="157"/>
      <c r="CI90" s="6" t="b">
        <f t="shared" si="11"/>
        <v>0</v>
      </c>
      <c r="CJ90" s="29" t="str">
        <f t="shared" ca="1" si="12"/>
        <v/>
      </c>
      <c r="CK90" s="5">
        <f>IF(COUNTIF($B$13:B90,B90)+COUNTIF('記入例（入所者・利用者）'!$CU$15:$CU$24,B90)=1,1,0)</f>
        <v>0</v>
      </c>
      <c r="CL90" s="1">
        <f>SUM($CK$13:CK90)+$CL$11</f>
        <v>2</v>
      </c>
    </row>
    <row r="91" spans="1:90" x14ac:dyDescent="0.2">
      <c r="A91" s="95" t="str">
        <f t="shared" si="13"/>
        <v/>
      </c>
      <c r="B91" s="276"/>
      <c r="C91" s="277"/>
      <c r="D91" s="276"/>
      <c r="E91" s="277"/>
      <c r="F91" s="299"/>
      <c r="G91" s="300"/>
      <c r="H91" s="301"/>
      <c r="I91" s="172"/>
      <c r="J91" s="172"/>
      <c r="K91" s="178"/>
      <c r="L91" s="117"/>
      <c r="M91" s="109"/>
      <c r="N91" s="107"/>
      <c r="O91" s="257"/>
      <c r="P91" s="258"/>
      <c r="Q91" s="258"/>
      <c r="R91" s="258"/>
      <c r="S91" s="258"/>
      <c r="T91" s="258"/>
      <c r="U91" s="258"/>
      <c r="V91" s="258"/>
      <c r="W91" s="258"/>
      <c r="X91" s="258"/>
      <c r="Y91" s="258"/>
      <c r="Z91" s="258"/>
      <c r="AA91" s="258"/>
      <c r="AB91" s="258"/>
      <c r="AC91" s="258"/>
      <c r="AD91" s="258"/>
      <c r="AE91" s="258"/>
      <c r="AF91" s="258"/>
      <c r="AG91" s="258"/>
      <c r="AH91" s="258"/>
      <c r="AI91" s="258"/>
      <c r="AJ91" s="258"/>
      <c r="AK91" s="258"/>
      <c r="AL91" s="258"/>
      <c r="AM91" s="258"/>
      <c r="AN91" s="258"/>
      <c r="AO91" s="258"/>
      <c r="AP91" s="258"/>
      <c r="AQ91" s="258"/>
      <c r="AR91" s="258"/>
      <c r="AS91" s="258"/>
      <c r="AT91" s="258"/>
      <c r="AU91" s="258"/>
      <c r="AV91" s="258"/>
      <c r="AW91" s="258"/>
      <c r="AX91" s="258"/>
      <c r="AY91" s="258"/>
      <c r="AZ91" s="258"/>
      <c r="BA91" s="258"/>
      <c r="BB91" s="258"/>
      <c r="BC91" s="258"/>
      <c r="BD91" s="258"/>
      <c r="BE91" s="258"/>
      <c r="BF91" s="258"/>
      <c r="BG91" s="258"/>
      <c r="BH91" s="258"/>
      <c r="BI91" s="258"/>
      <c r="BJ91" s="258"/>
      <c r="BK91" s="258"/>
      <c r="BL91" s="258"/>
      <c r="BM91" s="258"/>
      <c r="BN91" s="258"/>
      <c r="BO91" s="258"/>
      <c r="BP91" s="258"/>
      <c r="BQ91" s="258"/>
      <c r="BR91" s="258"/>
      <c r="BS91" s="258"/>
      <c r="BT91" s="258"/>
      <c r="BU91" s="258"/>
      <c r="BV91" s="259"/>
      <c r="BW91" s="155"/>
      <c r="BX91" s="156"/>
      <c r="BY91" s="156"/>
      <c r="BZ91" s="156"/>
      <c r="CA91" s="156"/>
      <c r="CB91" s="156"/>
      <c r="CC91" s="156"/>
      <c r="CD91" s="156"/>
      <c r="CE91" s="156"/>
      <c r="CF91" s="156"/>
      <c r="CG91" s="156"/>
      <c r="CH91" s="157"/>
      <c r="CI91" s="6" t="b">
        <f t="shared" si="11"/>
        <v>0</v>
      </c>
      <c r="CJ91" s="29" t="str">
        <f t="shared" ca="1" si="12"/>
        <v/>
      </c>
      <c r="CK91" s="5">
        <f>IF(COUNTIF($B$13:B91,B91)+COUNTIF('記入例（入所者・利用者）'!$CU$15:$CU$24,B91)=1,1,0)</f>
        <v>0</v>
      </c>
      <c r="CL91" s="1">
        <f>SUM($CK$13:CK91)+$CL$11</f>
        <v>2</v>
      </c>
    </row>
    <row r="92" spans="1:90" x14ac:dyDescent="0.2">
      <c r="A92" s="95" t="str">
        <f t="shared" si="13"/>
        <v/>
      </c>
      <c r="B92" s="276"/>
      <c r="C92" s="277"/>
      <c r="D92" s="276"/>
      <c r="E92" s="277"/>
      <c r="F92" s="299"/>
      <c r="G92" s="300"/>
      <c r="H92" s="301"/>
      <c r="I92" s="172"/>
      <c r="J92" s="172"/>
      <c r="K92" s="178"/>
      <c r="L92" s="117"/>
      <c r="M92" s="109"/>
      <c r="N92" s="107"/>
      <c r="O92" s="257"/>
      <c r="P92" s="258"/>
      <c r="Q92" s="258"/>
      <c r="R92" s="258"/>
      <c r="S92" s="258"/>
      <c r="T92" s="258"/>
      <c r="U92" s="258"/>
      <c r="V92" s="258"/>
      <c r="W92" s="258"/>
      <c r="X92" s="258"/>
      <c r="Y92" s="258"/>
      <c r="Z92" s="258"/>
      <c r="AA92" s="258"/>
      <c r="AB92" s="258"/>
      <c r="AC92" s="258"/>
      <c r="AD92" s="258"/>
      <c r="AE92" s="258"/>
      <c r="AF92" s="258"/>
      <c r="AG92" s="258"/>
      <c r="AH92" s="258"/>
      <c r="AI92" s="258"/>
      <c r="AJ92" s="258"/>
      <c r="AK92" s="258"/>
      <c r="AL92" s="258"/>
      <c r="AM92" s="258"/>
      <c r="AN92" s="258"/>
      <c r="AO92" s="258"/>
      <c r="AP92" s="258"/>
      <c r="AQ92" s="258"/>
      <c r="AR92" s="258"/>
      <c r="AS92" s="258"/>
      <c r="AT92" s="258"/>
      <c r="AU92" s="258"/>
      <c r="AV92" s="258"/>
      <c r="AW92" s="258"/>
      <c r="AX92" s="258"/>
      <c r="AY92" s="258"/>
      <c r="AZ92" s="258"/>
      <c r="BA92" s="258"/>
      <c r="BB92" s="258"/>
      <c r="BC92" s="258"/>
      <c r="BD92" s="258"/>
      <c r="BE92" s="258"/>
      <c r="BF92" s="258"/>
      <c r="BG92" s="258"/>
      <c r="BH92" s="258"/>
      <c r="BI92" s="258"/>
      <c r="BJ92" s="258"/>
      <c r="BK92" s="258"/>
      <c r="BL92" s="258"/>
      <c r="BM92" s="258"/>
      <c r="BN92" s="258"/>
      <c r="BO92" s="258"/>
      <c r="BP92" s="258"/>
      <c r="BQ92" s="258"/>
      <c r="BR92" s="258"/>
      <c r="BS92" s="258"/>
      <c r="BT92" s="258"/>
      <c r="BU92" s="258"/>
      <c r="BV92" s="259"/>
      <c r="BW92" s="155"/>
      <c r="BX92" s="156"/>
      <c r="BY92" s="156"/>
      <c r="BZ92" s="156"/>
      <c r="CA92" s="156"/>
      <c r="CB92" s="156"/>
      <c r="CC92" s="156"/>
      <c r="CD92" s="156"/>
      <c r="CE92" s="156"/>
      <c r="CF92" s="156"/>
      <c r="CG92" s="156"/>
      <c r="CH92" s="157"/>
      <c r="CI92" s="6" t="b">
        <f t="shared" si="11"/>
        <v>0</v>
      </c>
      <c r="CJ92" s="29" t="str">
        <f t="shared" ca="1" si="12"/>
        <v/>
      </c>
      <c r="CK92" s="5">
        <f>IF(COUNTIF($B$13:B92,B92)+COUNTIF('記入例（入所者・利用者）'!$CU$15:$CU$24,B92)=1,1,0)</f>
        <v>0</v>
      </c>
      <c r="CL92" s="1">
        <f>SUM($CK$13:CK92)+$CL$11</f>
        <v>2</v>
      </c>
    </row>
    <row r="93" spans="1:90" x14ac:dyDescent="0.2">
      <c r="A93" s="95" t="str">
        <f t="shared" si="13"/>
        <v/>
      </c>
      <c r="B93" s="276"/>
      <c r="C93" s="277"/>
      <c r="D93" s="276"/>
      <c r="E93" s="277"/>
      <c r="F93" s="299"/>
      <c r="G93" s="300"/>
      <c r="H93" s="301"/>
      <c r="I93" s="172"/>
      <c r="J93" s="172"/>
      <c r="K93" s="178"/>
      <c r="L93" s="117"/>
      <c r="M93" s="109"/>
      <c r="N93" s="107"/>
      <c r="O93" s="257"/>
      <c r="P93" s="258"/>
      <c r="Q93" s="258"/>
      <c r="R93" s="258"/>
      <c r="S93" s="258"/>
      <c r="T93" s="258"/>
      <c r="U93" s="258"/>
      <c r="V93" s="258"/>
      <c r="W93" s="258"/>
      <c r="X93" s="258"/>
      <c r="Y93" s="258"/>
      <c r="Z93" s="258"/>
      <c r="AA93" s="258"/>
      <c r="AB93" s="258"/>
      <c r="AC93" s="258"/>
      <c r="AD93" s="258"/>
      <c r="AE93" s="258"/>
      <c r="AF93" s="258"/>
      <c r="AG93" s="258"/>
      <c r="AH93" s="258"/>
      <c r="AI93" s="258"/>
      <c r="AJ93" s="258"/>
      <c r="AK93" s="258"/>
      <c r="AL93" s="258"/>
      <c r="AM93" s="258"/>
      <c r="AN93" s="258"/>
      <c r="AO93" s="258"/>
      <c r="AP93" s="258"/>
      <c r="AQ93" s="258"/>
      <c r="AR93" s="258"/>
      <c r="AS93" s="258"/>
      <c r="AT93" s="258"/>
      <c r="AU93" s="258"/>
      <c r="AV93" s="258"/>
      <c r="AW93" s="258"/>
      <c r="AX93" s="258"/>
      <c r="AY93" s="258"/>
      <c r="AZ93" s="258"/>
      <c r="BA93" s="258"/>
      <c r="BB93" s="258"/>
      <c r="BC93" s="258"/>
      <c r="BD93" s="258"/>
      <c r="BE93" s="258"/>
      <c r="BF93" s="258"/>
      <c r="BG93" s="258"/>
      <c r="BH93" s="258"/>
      <c r="BI93" s="258"/>
      <c r="BJ93" s="258"/>
      <c r="BK93" s="258"/>
      <c r="BL93" s="258"/>
      <c r="BM93" s="258"/>
      <c r="BN93" s="258"/>
      <c r="BO93" s="258"/>
      <c r="BP93" s="258"/>
      <c r="BQ93" s="258"/>
      <c r="BR93" s="258"/>
      <c r="BS93" s="258"/>
      <c r="BT93" s="258"/>
      <c r="BU93" s="258"/>
      <c r="BV93" s="259"/>
      <c r="BW93" s="155"/>
      <c r="BX93" s="156"/>
      <c r="BY93" s="156"/>
      <c r="BZ93" s="156"/>
      <c r="CA93" s="156"/>
      <c r="CB93" s="156"/>
      <c r="CC93" s="156"/>
      <c r="CD93" s="156"/>
      <c r="CE93" s="156"/>
      <c r="CF93" s="156"/>
      <c r="CG93" s="156"/>
      <c r="CH93" s="157"/>
      <c r="CI93" s="6" t="b">
        <f t="shared" si="11"/>
        <v>0</v>
      </c>
      <c r="CJ93" s="29" t="str">
        <f t="shared" ca="1" si="12"/>
        <v/>
      </c>
      <c r="CK93" s="5">
        <f>IF(COUNTIF($B$13:B93,B93)+COUNTIF('記入例（入所者・利用者）'!$CU$15:$CU$24,B93)=1,1,0)</f>
        <v>0</v>
      </c>
      <c r="CL93" s="1">
        <f>SUM($CK$13:CK93)+$CL$11</f>
        <v>2</v>
      </c>
    </row>
    <row r="94" spans="1:90" x14ac:dyDescent="0.2">
      <c r="A94" s="95" t="str">
        <f t="shared" si="13"/>
        <v/>
      </c>
      <c r="B94" s="276"/>
      <c r="C94" s="277"/>
      <c r="D94" s="276"/>
      <c r="E94" s="277"/>
      <c r="F94" s="299"/>
      <c r="G94" s="300"/>
      <c r="H94" s="301"/>
      <c r="I94" s="172"/>
      <c r="J94" s="172"/>
      <c r="K94" s="178"/>
      <c r="L94" s="117"/>
      <c r="M94" s="109"/>
      <c r="N94" s="107"/>
      <c r="O94" s="257"/>
      <c r="P94" s="258"/>
      <c r="Q94" s="258"/>
      <c r="R94" s="258"/>
      <c r="S94" s="258"/>
      <c r="T94" s="258"/>
      <c r="U94" s="258"/>
      <c r="V94" s="258"/>
      <c r="W94" s="258"/>
      <c r="X94" s="258"/>
      <c r="Y94" s="258"/>
      <c r="Z94" s="258"/>
      <c r="AA94" s="258"/>
      <c r="AB94" s="258"/>
      <c r="AC94" s="258"/>
      <c r="AD94" s="258"/>
      <c r="AE94" s="258"/>
      <c r="AF94" s="258"/>
      <c r="AG94" s="258"/>
      <c r="AH94" s="258"/>
      <c r="AI94" s="258"/>
      <c r="AJ94" s="258"/>
      <c r="AK94" s="258"/>
      <c r="AL94" s="258"/>
      <c r="AM94" s="258"/>
      <c r="AN94" s="258"/>
      <c r="AO94" s="258"/>
      <c r="AP94" s="258"/>
      <c r="AQ94" s="258"/>
      <c r="AR94" s="258"/>
      <c r="AS94" s="258"/>
      <c r="AT94" s="258"/>
      <c r="AU94" s="258"/>
      <c r="AV94" s="258"/>
      <c r="AW94" s="258"/>
      <c r="AX94" s="258"/>
      <c r="AY94" s="258"/>
      <c r="AZ94" s="258"/>
      <c r="BA94" s="258"/>
      <c r="BB94" s="258"/>
      <c r="BC94" s="258"/>
      <c r="BD94" s="258"/>
      <c r="BE94" s="258"/>
      <c r="BF94" s="258"/>
      <c r="BG94" s="258"/>
      <c r="BH94" s="258"/>
      <c r="BI94" s="258"/>
      <c r="BJ94" s="258"/>
      <c r="BK94" s="258"/>
      <c r="BL94" s="258"/>
      <c r="BM94" s="258"/>
      <c r="BN94" s="258"/>
      <c r="BO94" s="258"/>
      <c r="BP94" s="258"/>
      <c r="BQ94" s="258"/>
      <c r="BR94" s="258"/>
      <c r="BS94" s="258"/>
      <c r="BT94" s="258"/>
      <c r="BU94" s="258"/>
      <c r="BV94" s="259"/>
      <c r="BW94" s="155"/>
      <c r="BX94" s="156"/>
      <c r="BY94" s="156"/>
      <c r="BZ94" s="156"/>
      <c r="CA94" s="156"/>
      <c r="CB94" s="156"/>
      <c r="CC94" s="156"/>
      <c r="CD94" s="156"/>
      <c r="CE94" s="156"/>
      <c r="CF94" s="156"/>
      <c r="CG94" s="156"/>
      <c r="CH94" s="157"/>
      <c r="CI94" s="6" t="b">
        <f t="shared" si="11"/>
        <v>0</v>
      </c>
      <c r="CJ94" s="29" t="str">
        <f t="shared" ca="1" si="12"/>
        <v/>
      </c>
      <c r="CK94" s="5">
        <f>IF(COUNTIF($B$13:B94,B94)+COUNTIF('記入例（入所者・利用者）'!$CU$15:$CU$24,B94)=1,1,0)</f>
        <v>0</v>
      </c>
      <c r="CL94" s="1">
        <f>SUM($CK$13:CK94)+$CL$11</f>
        <v>2</v>
      </c>
    </row>
    <row r="95" spans="1:90" x14ac:dyDescent="0.2">
      <c r="A95" s="95" t="str">
        <f t="shared" si="13"/>
        <v/>
      </c>
      <c r="B95" s="276"/>
      <c r="C95" s="277"/>
      <c r="D95" s="276"/>
      <c r="E95" s="277"/>
      <c r="F95" s="299"/>
      <c r="G95" s="300"/>
      <c r="H95" s="301"/>
      <c r="I95" s="172"/>
      <c r="J95" s="172"/>
      <c r="K95" s="178"/>
      <c r="L95" s="117"/>
      <c r="M95" s="109"/>
      <c r="N95" s="107"/>
      <c r="O95" s="257"/>
      <c r="P95" s="258"/>
      <c r="Q95" s="258"/>
      <c r="R95" s="258"/>
      <c r="S95" s="258"/>
      <c r="T95" s="258"/>
      <c r="U95" s="258"/>
      <c r="V95" s="258"/>
      <c r="W95" s="258"/>
      <c r="X95" s="258"/>
      <c r="Y95" s="258"/>
      <c r="Z95" s="258"/>
      <c r="AA95" s="258"/>
      <c r="AB95" s="258"/>
      <c r="AC95" s="258"/>
      <c r="AD95" s="258"/>
      <c r="AE95" s="258"/>
      <c r="AF95" s="258"/>
      <c r="AG95" s="258"/>
      <c r="AH95" s="258"/>
      <c r="AI95" s="258"/>
      <c r="AJ95" s="258"/>
      <c r="AK95" s="258"/>
      <c r="AL95" s="258"/>
      <c r="AM95" s="258"/>
      <c r="AN95" s="258"/>
      <c r="AO95" s="258"/>
      <c r="AP95" s="258"/>
      <c r="AQ95" s="258"/>
      <c r="AR95" s="258"/>
      <c r="AS95" s="258"/>
      <c r="AT95" s="258"/>
      <c r="AU95" s="258"/>
      <c r="AV95" s="258"/>
      <c r="AW95" s="258"/>
      <c r="AX95" s="258"/>
      <c r="AY95" s="258"/>
      <c r="AZ95" s="258"/>
      <c r="BA95" s="258"/>
      <c r="BB95" s="258"/>
      <c r="BC95" s="258"/>
      <c r="BD95" s="258"/>
      <c r="BE95" s="258"/>
      <c r="BF95" s="258"/>
      <c r="BG95" s="258"/>
      <c r="BH95" s="258"/>
      <c r="BI95" s="258"/>
      <c r="BJ95" s="258"/>
      <c r="BK95" s="258"/>
      <c r="BL95" s="258"/>
      <c r="BM95" s="258"/>
      <c r="BN95" s="258"/>
      <c r="BO95" s="258"/>
      <c r="BP95" s="258"/>
      <c r="BQ95" s="258"/>
      <c r="BR95" s="258"/>
      <c r="BS95" s="258"/>
      <c r="BT95" s="258"/>
      <c r="BU95" s="258"/>
      <c r="BV95" s="259"/>
      <c r="BW95" s="155"/>
      <c r="BX95" s="156"/>
      <c r="BY95" s="156"/>
      <c r="BZ95" s="156"/>
      <c r="CA95" s="156"/>
      <c r="CB95" s="156"/>
      <c r="CC95" s="156"/>
      <c r="CD95" s="156"/>
      <c r="CE95" s="156"/>
      <c r="CF95" s="156"/>
      <c r="CG95" s="156"/>
      <c r="CH95" s="157"/>
      <c r="CI95" s="6" t="b">
        <f t="shared" si="11"/>
        <v>0</v>
      </c>
      <c r="CJ95" s="29" t="str">
        <f t="shared" ca="1" si="12"/>
        <v/>
      </c>
      <c r="CK95" s="5">
        <f>IF(COUNTIF($B$13:B95,B95)+COUNTIF('記入例（入所者・利用者）'!$CU$15:$CU$24,B95)=1,1,0)</f>
        <v>0</v>
      </c>
      <c r="CL95" s="1">
        <f>SUM($CK$13:CK95)+$CL$11</f>
        <v>2</v>
      </c>
    </row>
    <row r="96" spans="1:90" x14ac:dyDescent="0.2">
      <c r="A96" s="95" t="str">
        <f t="shared" si="13"/>
        <v/>
      </c>
      <c r="B96" s="276"/>
      <c r="C96" s="277"/>
      <c r="D96" s="276"/>
      <c r="E96" s="277"/>
      <c r="F96" s="299"/>
      <c r="G96" s="300"/>
      <c r="H96" s="301"/>
      <c r="I96" s="172"/>
      <c r="J96" s="172"/>
      <c r="K96" s="178"/>
      <c r="L96" s="117"/>
      <c r="M96" s="109"/>
      <c r="N96" s="107"/>
      <c r="O96" s="257"/>
      <c r="P96" s="258"/>
      <c r="Q96" s="258"/>
      <c r="R96" s="258"/>
      <c r="S96" s="258"/>
      <c r="T96" s="258"/>
      <c r="U96" s="258"/>
      <c r="V96" s="258"/>
      <c r="W96" s="258"/>
      <c r="X96" s="258"/>
      <c r="Y96" s="258"/>
      <c r="Z96" s="258"/>
      <c r="AA96" s="258"/>
      <c r="AB96" s="258"/>
      <c r="AC96" s="258"/>
      <c r="AD96" s="258"/>
      <c r="AE96" s="258"/>
      <c r="AF96" s="258"/>
      <c r="AG96" s="258"/>
      <c r="AH96" s="258"/>
      <c r="AI96" s="258"/>
      <c r="AJ96" s="258"/>
      <c r="AK96" s="258"/>
      <c r="AL96" s="258"/>
      <c r="AM96" s="258"/>
      <c r="AN96" s="258"/>
      <c r="AO96" s="258"/>
      <c r="AP96" s="258"/>
      <c r="AQ96" s="258"/>
      <c r="AR96" s="258"/>
      <c r="AS96" s="258"/>
      <c r="AT96" s="258"/>
      <c r="AU96" s="258"/>
      <c r="AV96" s="258"/>
      <c r="AW96" s="258"/>
      <c r="AX96" s="258"/>
      <c r="AY96" s="258"/>
      <c r="AZ96" s="258"/>
      <c r="BA96" s="258"/>
      <c r="BB96" s="258"/>
      <c r="BC96" s="258"/>
      <c r="BD96" s="258"/>
      <c r="BE96" s="258"/>
      <c r="BF96" s="258"/>
      <c r="BG96" s="258"/>
      <c r="BH96" s="258"/>
      <c r="BI96" s="258"/>
      <c r="BJ96" s="258"/>
      <c r="BK96" s="258"/>
      <c r="BL96" s="258"/>
      <c r="BM96" s="258"/>
      <c r="BN96" s="258"/>
      <c r="BO96" s="258"/>
      <c r="BP96" s="258"/>
      <c r="BQ96" s="258"/>
      <c r="BR96" s="258"/>
      <c r="BS96" s="258"/>
      <c r="BT96" s="258"/>
      <c r="BU96" s="258"/>
      <c r="BV96" s="259"/>
      <c r="BW96" s="155"/>
      <c r="BX96" s="156"/>
      <c r="BY96" s="156"/>
      <c r="BZ96" s="156"/>
      <c r="CA96" s="156"/>
      <c r="CB96" s="156"/>
      <c r="CC96" s="156"/>
      <c r="CD96" s="156"/>
      <c r="CE96" s="156"/>
      <c r="CF96" s="156"/>
      <c r="CG96" s="156"/>
      <c r="CH96" s="157"/>
      <c r="CI96" s="6" t="b">
        <f t="shared" si="11"/>
        <v>0</v>
      </c>
      <c r="CJ96" s="29" t="str">
        <f t="shared" ca="1" si="12"/>
        <v/>
      </c>
      <c r="CK96" s="5">
        <f>IF(COUNTIF($B$13:B96,B96)+COUNTIF('記入例（入所者・利用者）'!$CU$15:$CU$24,B96)=1,1,0)</f>
        <v>0</v>
      </c>
      <c r="CL96" s="1">
        <f>SUM($CK$13:CK96)+$CL$11</f>
        <v>2</v>
      </c>
    </row>
    <row r="97" spans="1:90" x14ac:dyDescent="0.2">
      <c r="A97" s="95" t="str">
        <f t="shared" si="13"/>
        <v/>
      </c>
      <c r="B97" s="276"/>
      <c r="C97" s="277"/>
      <c r="D97" s="276"/>
      <c r="E97" s="277"/>
      <c r="F97" s="299"/>
      <c r="G97" s="300"/>
      <c r="H97" s="301"/>
      <c r="I97" s="172"/>
      <c r="J97" s="172"/>
      <c r="K97" s="178"/>
      <c r="L97" s="117"/>
      <c r="M97" s="109"/>
      <c r="N97" s="107"/>
      <c r="O97" s="257"/>
      <c r="P97" s="258"/>
      <c r="Q97" s="258"/>
      <c r="R97" s="258"/>
      <c r="S97" s="258"/>
      <c r="T97" s="258"/>
      <c r="U97" s="258"/>
      <c r="V97" s="258"/>
      <c r="W97" s="258"/>
      <c r="X97" s="258"/>
      <c r="Y97" s="258"/>
      <c r="Z97" s="258"/>
      <c r="AA97" s="258"/>
      <c r="AB97" s="258"/>
      <c r="AC97" s="258"/>
      <c r="AD97" s="258"/>
      <c r="AE97" s="258"/>
      <c r="AF97" s="258"/>
      <c r="AG97" s="258"/>
      <c r="AH97" s="258"/>
      <c r="AI97" s="258"/>
      <c r="AJ97" s="258"/>
      <c r="AK97" s="258"/>
      <c r="AL97" s="258"/>
      <c r="AM97" s="258"/>
      <c r="AN97" s="258"/>
      <c r="AO97" s="258"/>
      <c r="AP97" s="258"/>
      <c r="AQ97" s="258"/>
      <c r="AR97" s="258"/>
      <c r="AS97" s="258"/>
      <c r="AT97" s="258"/>
      <c r="AU97" s="258"/>
      <c r="AV97" s="258"/>
      <c r="AW97" s="258"/>
      <c r="AX97" s="258"/>
      <c r="AY97" s="258"/>
      <c r="AZ97" s="258"/>
      <c r="BA97" s="258"/>
      <c r="BB97" s="258"/>
      <c r="BC97" s="258"/>
      <c r="BD97" s="258"/>
      <c r="BE97" s="258"/>
      <c r="BF97" s="258"/>
      <c r="BG97" s="258"/>
      <c r="BH97" s="258"/>
      <c r="BI97" s="258"/>
      <c r="BJ97" s="258"/>
      <c r="BK97" s="258"/>
      <c r="BL97" s="258"/>
      <c r="BM97" s="258"/>
      <c r="BN97" s="258"/>
      <c r="BO97" s="258"/>
      <c r="BP97" s="258"/>
      <c r="BQ97" s="258"/>
      <c r="BR97" s="258"/>
      <c r="BS97" s="258"/>
      <c r="BT97" s="258"/>
      <c r="BU97" s="258"/>
      <c r="BV97" s="259"/>
      <c r="BW97" s="155"/>
      <c r="BX97" s="156"/>
      <c r="BY97" s="156"/>
      <c r="BZ97" s="156"/>
      <c r="CA97" s="156"/>
      <c r="CB97" s="156"/>
      <c r="CC97" s="156"/>
      <c r="CD97" s="156"/>
      <c r="CE97" s="156"/>
      <c r="CF97" s="156"/>
      <c r="CG97" s="156"/>
      <c r="CH97" s="157"/>
      <c r="CI97" s="6" t="b">
        <f t="shared" si="11"/>
        <v>0</v>
      </c>
      <c r="CJ97" s="29" t="str">
        <f t="shared" ca="1" si="12"/>
        <v/>
      </c>
      <c r="CK97" s="5">
        <f>IF(COUNTIF($B$13:B97,B97)+COUNTIF('記入例（入所者・利用者）'!$CU$15:$CU$24,B97)=1,1,0)</f>
        <v>0</v>
      </c>
      <c r="CL97" s="1">
        <f>SUM($CK$13:CK97)+$CL$11</f>
        <v>2</v>
      </c>
    </row>
    <row r="98" spans="1:90" x14ac:dyDescent="0.2">
      <c r="A98" s="95" t="str">
        <f t="shared" si="13"/>
        <v/>
      </c>
      <c r="B98" s="276"/>
      <c r="C98" s="277"/>
      <c r="D98" s="276"/>
      <c r="E98" s="277"/>
      <c r="F98" s="299"/>
      <c r="G98" s="300"/>
      <c r="H98" s="301"/>
      <c r="I98" s="172"/>
      <c r="J98" s="172"/>
      <c r="K98" s="178"/>
      <c r="L98" s="117"/>
      <c r="M98" s="109"/>
      <c r="N98" s="107"/>
      <c r="O98" s="257"/>
      <c r="P98" s="258"/>
      <c r="Q98" s="258"/>
      <c r="R98" s="258"/>
      <c r="S98" s="258"/>
      <c r="T98" s="258"/>
      <c r="U98" s="258"/>
      <c r="V98" s="258"/>
      <c r="W98" s="258"/>
      <c r="X98" s="258"/>
      <c r="Y98" s="258"/>
      <c r="Z98" s="258"/>
      <c r="AA98" s="258"/>
      <c r="AB98" s="258"/>
      <c r="AC98" s="258"/>
      <c r="AD98" s="258"/>
      <c r="AE98" s="258"/>
      <c r="AF98" s="258"/>
      <c r="AG98" s="258"/>
      <c r="AH98" s="258"/>
      <c r="AI98" s="258"/>
      <c r="AJ98" s="258"/>
      <c r="AK98" s="258"/>
      <c r="AL98" s="258"/>
      <c r="AM98" s="258"/>
      <c r="AN98" s="258"/>
      <c r="AO98" s="258"/>
      <c r="AP98" s="258"/>
      <c r="AQ98" s="258"/>
      <c r="AR98" s="258"/>
      <c r="AS98" s="258"/>
      <c r="AT98" s="258"/>
      <c r="AU98" s="258"/>
      <c r="AV98" s="258"/>
      <c r="AW98" s="258"/>
      <c r="AX98" s="258"/>
      <c r="AY98" s="258"/>
      <c r="AZ98" s="258"/>
      <c r="BA98" s="258"/>
      <c r="BB98" s="258"/>
      <c r="BC98" s="258"/>
      <c r="BD98" s="258"/>
      <c r="BE98" s="258"/>
      <c r="BF98" s="258"/>
      <c r="BG98" s="258"/>
      <c r="BH98" s="258"/>
      <c r="BI98" s="258"/>
      <c r="BJ98" s="258"/>
      <c r="BK98" s="258"/>
      <c r="BL98" s="258"/>
      <c r="BM98" s="258"/>
      <c r="BN98" s="258"/>
      <c r="BO98" s="258"/>
      <c r="BP98" s="258"/>
      <c r="BQ98" s="258"/>
      <c r="BR98" s="258"/>
      <c r="BS98" s="258"/>
      <c r="BT98" s="258"/>
      <c r="BU98" s="258"/>
      <c r="BV98" s="259"/>
      <c r="BW98" s="155"/>
      <c r="BX98" s="156"/>
      <c r="BY98" s="156"/>
      <c r="BZ98" s="156"/>
      <c r="CA98" s="156"/>
      <c r="CB98" s="156"/>
      <c r="CC98" s="156"/>
      <c r="CD98" s="156"/>
      <c r="CE98" s="156"/>
      <c r="CF98" s="156"/>
      <c r="CG98" s="156"/>
      <c r="CH98" s="157"/>
      <c r="CI98" s="6" t="b">
        <f t="shared" si="11"/>
        <v>0</v>
      </c>
      <c r="CJ98" s="29" t="str">
        <f t="shared" ca="1" si="12"/>
        <v/>
      </c>
      <c r="CK98" s="5">
        <f>IF(COUNTIF($B$13:B98,B98)+COUNTIF('記入例（入所者・利用者）'!$CU$15:$CU$24,B98)=1,1,0)</f>
        <v>0</v>
      </c>
      <c r="CL98" s="1">
        <f>SUM($CK$13:CK98)+$CL$11</f>
        <v>2</v>
      </c>
    </row>
    <row r="99" spans="1:90" x14ac:dyDescent="0.2">
      <c r="A99" s="95" t="str">
        <f t="shared" si="13"/>
        <v/>
      </c>
      <c r="B99" s="276"/>
      <c r="C99" s="277"/>
      <c r="D99" s="276"/>
      <c r="E99" s="277"/>
      <c r="F99" s="299"/>
      <c r="G99" s="300"/>
      <c r="H99" s="301"/>
      <c r="I99" s="172"/>
      <c r="J99" s="172"/>
      <c r="K99" s="178"/>
      <c r="L99" s="117"/>
      <c r="M99" s="109"/>
      <c r="N99" s="107"/>
      <c r="O99" s="257"/>
      <c r="P99" s="258"/>
      <c r="Q99" s="258"/>
      <c r="R99" s="258"/>
      <c r="S99" s="258"/>
      <c r="T99" s="258"/>
      <c r="U99" s="258"/>
      <c r="V99" s="258"/>
      <c r="W99" s="258"/>
      <c r="X99" s="258"/>
      <c r="Y99" s="258"/>
      <c r="Z99" s="258"/>
      <c r="AA99" s="258"/>
      <c r="AB99" s="258"/>
      <c r="AC99" s="258"/>
      <c r="AD99" s="258"/>
      <c r="AE99" s="258"/>
      <c r="AF99" s="258"/>
      <c r="AG99" s="258"/>
      <c r="AH99" s="258"/>
      <c r="AI99" s="258"/>
      <c r="AJ99" s="258"/>
      <c r="AK99" s="258"/>
      <c r="AL99" s="258"/>
      <c r="AM99" s="258"/>
      <c r="AN99" s="258"/>
      <c r="AO99" s="258"/>
      <c r="AP99" s="258"/>
      <c r="AQ99" s="258"/>
      <c r="AR99" s="258"/>
      <c r="AS99" s="258"/>
      <c r="AT99" s="258"/>
      <c r="AU99" s="258"/>
      <c r="AV99" s="258"/>
      <c r="AW99" s="258"/>
      <c r="AX99" s="258"/>
      <c r="AY99" s="258"/>
      <c r="AZ99" s="258"/>
      <c r="BA99" s="258"/>
      <c r="BB99" s="258"/>
      <c r="BC99" s="258"/>
      <c r="BD99" s="258"/>
      <c r="BE99" s="258"/>
      <c r="BF99" s="258"/>
      <c r="BG99" s="258"/>
      <c r="BH99" s="258"/>
      <c r="BI99" s="258"/>
      <c r="BJ99" s="258"/>
      <c r="BK99" s="258"/>
      <c r="BL99" s="258"/>
      <c r="BM99" s="258"/>
      <c r="BN99" s="258"/>
      <c r="BO99" s="258"/>
      <c r="BP99" s="258"/>
      <c r="BQ99" s="258"/>
      <c r="BR99" s="258"/>
      <c r="BS99" s="258"/>
      <c r="BT99" s="258"/>
      <c r="BU99" s="258"/>
      <c r="BV99" s="259"/>
      <c r="BW99" s="155"/>
      <c r="BX99" s="156"/>
      <c r="BY99" s="156"/>
      <c r="BZ99" s="156"/>
      <c r="CA99" s="156"/>
      <c r="CB99" s="156"/>
      <c r="CC99" s="156"/>
      <c r="CD99" s="156"/>
      <c r="CE99" s="156"/>
      <c r="CF99" s="156"/>
      <c r="CG99" s="156"/>
      <c r="CH99" s="157"/>
      <c r="CI99" s="6" t="b">
        <f t="shared" si="11"/>
        <v>0</v>
      </c>
      <c r="CJ99" s="29" t="str">
        <f t="shared" ca="1" si="12"/>
        <v/>
      </c>
      <c r="CK99" s="5">
        <f>IF(COUNTIF($B$13:B99,B99)+COUNTIF('記入例（入所者・利用者）'!$CU$15:$CU$24,B99)=1,1,0)</f>
        <v>0</v>
      </c>
      <c r="CL99" s="1">
        <f>SUM($CK$13:CK99)+$CL$11</f>
        <v>2</v>
      </c>
    </row>
    <row r="100" spans="1:90" x14ac:dyDescent="0.2">
      <c r="A100" s="95" t="str">
        <f t="shared" si="13"/>
        <v/>
      </c>
      <c r="B100" s="276"/>
      <c r="C100" s="277"/>
      <c r="D100" s="276"/>
      <c r="E100" s="277"/>
      <c r="F100" s="299"/>
      <c r="G100" s="300"/>
      <c r="H100" s="301"/>
      <c r="I100" s="172"/>
      <c r="J100" s="172"/>
      <c r="K100" s="178"/>
      <c r="L100" s="117"/>
      <c r="M100" s="109"/>
      <c r="N100" s="107"/>
      <c r="O100" s="257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258"/>
      <c r="AF100" s="258"/>
      <c r="AG100" s="258"/>
      <c r="AH100" s="258"/>
      <c r="AI100" s="258"/>
      <c r="AJ100" s="258"/>
      <c r="AK100" s="258"/>
      <c r="AL100" s="258"/>
      <c r="AM100" s="258"/>
      <c r="AN100" s="258"/>
      <c r="AO100" s="258"/>
      <c r="AP100" s="258"/>
      <c r="AQ100" s="258"/>
      <c r="AR100" s="258"/>
      <c r="AS100" s="258"/>
      <c r="AT100" s="258"/>
      <c r="AU100" s="258"/>
      <c r="AV100" s="258"/>
      <c r="AW100" s="258"/>
      <c r="AX100" s="258"/>
      <c r="AY100" s="258"/>
      <c r="AZ100" s="258"/>
      <c r="BA100" s="258"/>
      <c r="BB100" s="258"/>
      <c r="BC100" s="258"/>
      <c r="BD100" s="258"/>
      <c r="BE100" s="258"/>
      <c r="BF100" s="258"/>
      <c r="BG100" s="258"/>
      <c r="BH100" s="258"/>
      <c r="BI100" s="258"/>
      <c r="BJ100" s="258"/>
      <c r="BK100" s="258"/>
      <c r="BL100" s="258"/>
      <c r="BM100" s="258"/>
      <c r="BN100" s="258"/>
      <c r="BO100" s="258"/>
      <c r="BP100" s="258"/>
      <c r="BQ100" s="258"/>
      <c r="BR100" s="258"/>
      <c r="BS100" s="258"/>
      <c r="BT100" s="258"/>
      <c r="BU100" s="258"/>
      <c r="BV100" s="259"/>
      <c r="BW100" s="155"/>
      <c r="BX100" s="156"/>
      <c r="BY100" s="156"/>
      <c r="BZ100" s="156"/>
      <c r="CA100" s="156"/>
      <c r="CB100" s="156"/>
      <c r="CC100" s="156"/>
      <c r="CD100" s="156"/>
      <c r="CE100" s="156"/>
      <c r="CF100" s="156"/>
      <c r="CG100" s="156"/>
      <c r="CH100" s="157"/>
      <c r="CI100" s="6" t="b">
        <f t="shared" si="11"/>
        <v>0</v>
      </c>
      <c r="CJ100" s="29" t="str">
        <f t="shared" ca="1" si="12"/>
        <v/>
      </c>
      <c r="CK100" s="5">
        <f>IF(COUNTIF($B$13:B100,B100)+COUNTIF('記入例（入所者・利用者）'!$CU$15:$CU$24,B100)=1,1,0)</f>
        <v>0</v>
      </c>
      <c r="CL100" s="1">
        <f>SUM($CK$13:CK100)+$CL$11</f>
        <v>2</v>
      </c>
    </row>
    <row r="101" spans="1:90" x14ac:dyDescent="0.2">
      <c r="A101" s="95" t="str">
        <f t="shared" si="13"/>
        <v/>
      </c>
      <c r="B101" s="276"/>
      <c r="C101" s="277"/>
      <c r="D101" s="276"/>
      <c r="E101" s="277"/>
      <c r="F101" s="299"/>
      <c r="G101" s="300"/>
      <c r="H101" s="301"/>
      <c r="I101" s="172"/>
      <c r="J101" s="172"/>
      <c r="K101" s="178"/>
      <c r="L101" s="117"/>
      <c r="M101" s="109"/>
      <c r="N101" s="107"/>
      <c r="O101" s="257"/>
      <c r="P101" s="258"/>
      <c r="Q101" s="258"/>
      <c r="R101" s="258"/>
      <c r="S101" s="258"/>
      <c r="T101" s="258"/>
      <c r="U101" s="258"/>
      <c r="V101" s="258"/>
      <c r="W101" s="258"/>
      <c r="X101" s="258"/>
      <c r="Y101" s="258"/>
      <c r="Z101" s="258"/>
      <c r="AA101" s="258"/>
      <c r="AB101" s="258"/>
      <c r="AC101" s="258"/>
      <c r="AD101" s="258"/>
      <c r="AE101" s="258"/>
      <c r="AF101" s="258"/>
      <c r="AG101" s="258"/>
      <c r="AH101" s="258"/>
      <c r="AI101" s="258"/>
      <c r="AJ101" s="258"/>
      <c r="AK101" s="258"/>
      <c r="AL101" s="258"/>
      <c r="AM101" s="258"/>
      <c r="AN101" s="258"/>
      <c r="AO101" s="258"/>
      <c r="AP101" s="258"/>
      <c r="AQ101" s="258"/>
      <c r="AR101" s="258"/>
      <c r="AS101" s="258"/>
      <c r="AT101" s="258"/>
      <c r="AU101" s="258"/>
      <c r="AV101" s="258"/>
      <c r="AW101" s="258"/>
      <c r="AX101" s="258"/>
      <c r="AY101" s="258"/>
      <c r="AZ101" s="258"/>
      <c r="BA101" s="258"/>
      <c r="BB101" s="258"/>
      <c r="BC101" s="258"/>
      <c r="BD101" s="258"/>
      <c r="BE101" s="258"/>
      <c r="BF101" s="258"/>
      <c r="BG101" s="258"/>
      <c r="BH101" s="258"/>
      <c r="BI101" s="258"/>
      <c r="BJ101" s="258"/>
      <c r="BK101" s="258"/>
      <c r="BL101" s="258"/>
      <c r="BM101" s="258"/>
      <c r="BN101" s="258"/>
      <c r="BO101" s="258"/>
      <c r="BP101" s="258"/>
      <c r="BQ101" s="258"/>
      <c r="BR101" s="258"/>
      <c r="BS101" s="258"/>
      <c r="BT101" s="258"/>
      <c r="BU101" s="258"/>
      <c r="BV101" s="259"/>
      <c r="BW101" s="155"/>
      <c r="BX101" s="156"/>
      <c r="BY101" s="156"/>
      <c r="BZ101" s="156"/>
      <c r="CA101" s="156"/>
      <c r="CB101" s="156"/>
      <c r="CC101" s="156"/>
      <c r="CD101" s="156"/>
      <c r="CE101" s="156"/>
      <c r="CF101" s="156"/>
      <c r="CG101" s="156"/>
      <c r="CH101" s="157"/>
      <c r="CI101" s="6" t="b">
        <f t="shared" si="11"/>
        <v>0</v>
      </c>
      <c r="CJ101" s="29" t="str">
        <f t="shared" ca="1" si="12"/>
        <v/>
      </c>
      <c r="CK101" s="5">
        <f>IF(COUNTIF($B$13:B101,B101)+COUNTIF('記入例（入所者・利用者）'!$CU$15:$CU$24,B101)=1,1,0)</f>
        <v>0</v>
      </c>
      <c r="CL101" s="1">
        <f>SUM($CK$13:CK101)+$CL$11</f>
        <v>2</v>
      </c>
    </row>
    <row r="102" spans="1:90" x14ac:dyDescent="0.2">
      <c r="A102" s="95" t="str">
        <f t="shared" si="13"/>
        <v/>
      </c>
      <c r="B102" s="276"/>
      <c r="C102" s="277"/>
      <c r="D102" s="276"/>
      <c r="E102" s="277"/>
      <c r="F102" s="299"/>
      <c r="G102" s="300"/>
      <c r="H102" s="301"/>
      <c r="I102" s="172"/>
      <c r="J102" s="172"/>
      <c r="K102" s="178"/>
      <c r="L102" s="117"/>
      <c r="M102" s="109"/>
      <c r="N102" s="107"/>
      <c r="O102" s="257"/>
      <c r="P102" s="258"/>
      <c r="Q102" s="258"/>
      <c r="R102" s="258"/>
      <c r="S102" s="258"/>
      <c r="T102" s="258"/>
      <c r="U102" s="258"/>
      <c r="V102" s="258"/>
      <c r="W102" s="258"/>
      <c r="X102" s="258"/>
      <c r="Y102" s="258"/>
      <c r="Z102" s="258"/>
      <c r="AA102" s="258"/>
      <c r="AB102" s="258"/>
      <c r="AC102" s="258"/>
      <c r="AD102" s="258"/>
      <c r="AE102" s="258"/>
      <c r="AF102" s="258"/>
      <c r="AG102" s="258"/>
      <c r="AH102" s="258"/>
      <c r="AI102" s="258"/>
      <c r="AJ102" s="258"/>
      <c r="AK102" s="258"/>
      <c r="AL102" s="258"/>
      <c r="AM102" s="258"/>
      <c r="AN102" s="258"/>
      <c r="AO102" s="258"/>
      <c r="AP102" s="258"/>
      <c r="AQ102" s="258"/>
      <c r="AR102" s="258"/>
      <c r="AS102" s="258"/>
      <c r="AT102" s="258"/>
      <c r="AU102" s="258"/>
      <c r="AV102" s="258"/>
      <c r="AW102" s="258"/>
      <c r="AX102" s="258"/>
      <c r="AY102" s="258"/>
      <c r="AZ102" s="258"/>
      <c r="BA102" s="258"/>
      <c r="BB102" s="258"/>
      <c r="BC102" s="258"/>
      <c r="BD102" s="258"/>
      <c r="BE102" s="258"/>
      <c r="BF102" s="258"/>
      <c r="BG102" s="258"/>
      <c r="BH102" s="258"/>
      <c r="BI102" s="258"/>
      <c r="BJ102" s="258"/>
      <c r="BK102" s="258"/>
      <c r="BL102" s="258"/>
      <c r="BM102" s="258"/>
      <c r="BN102" s="258"/>
      <c r="BO102" s="258"/>
      <c r="BP102" s="258"/>
      <c r="BQ102" s="258"/>
      <c r="BR102" s="258"/>
      <c r="BS102" s="258"/>
      <c r="BT102" s="258"/>
      <c r="BU102" s="258"/>
      <c r="BV102" s="259"/>
      <c r="BW102" s="155"/>
      <c r="BX102" s="156"/>
      <c r="BY102" s="156"/>
      <c r="BZ102" s="156"/>
      <c r="CA102" s="156"/>
      <c r="CB102" s="156"/>
      <c r="CC102" s="156"/>
      <c r="CD102" s="156"/>
      <c r="CE102" s="156"/>
      <c r="CF102" s="156"/>
      <c r="CG102" s="156"/>
      <c r="CH102" s="157"/>
      <c r="CI102" s="6" t="b">
        <f t="shared" si="11"/>
        <v>0</v>
      </c>
      <c r="CJ102" s="29" t="str">
        <f t="shared" ca="1" si="12"/>
        <v/>
      </c>
      <c r="CK102" s="5">
        <f>IF(COUNTIF($B$13:B102,B102)+COUNTIF('記入例（入所者・利用者）'!$CU$15:$CU$24,B102)=1,1,0)</f>
        <v>0</v>
      </c>
      <c r="CL102" s="1">
        <f>SUM($CK$13:CK102)+$CL$11</f>
        <v>2</v>
      </c>
    </row>
    <row r="103" spans="1:90" x14ac:dyDescent="0.2">
      <c r="A103" s="95" t="str">
        <f t="shared" si="13"/>
        <v/>
      </c>
      <c r="B103" s="276"/>
      <c r="C103" s="277"/>
      <c r="D103" s="276"/>
      <c r="E103" s="277"/>
      <c r="F103" s="299"/>
      <c r="G103" s="300"/>
      <c r="H103" s="301"/>
      <c r="I103" s="172"/>
      <c r="J103" s="172"/>
      <c r="K103" s="178"/>
      <c r="L103" s="117"/>
      <c r="M103" s="109"/>
      <c r="N103" s="107"/>
      <c r="O103" s="257"/>
      <c r="P103" s="258"/>
      <c r="Q103" s="258"/>
      <c r="R103" s="258"/>
      <c r="S103" s="258"/>
      <c r="T103" s="258"/>
      <c r="U103" s="258"/>
      <c r="V103" s="258"/>
      <c r="W103" s="258"/>
      <c r="X103" s="258"/>
      <c r="Y103" s="258"/>
      <c r="Z103" s="258"/>
      <c r="AA103" s="258"/>
      <c r="AB103" s="258"/>
      <c r="AC103" s="258"/>
      <c r="AD103" s="258"/>
      <c r="AE103" s="258"/>
      <c r="AF103" s="258"/>
      <c r="AG103" s="258"/>
      <c r="AH103" s="258"/>
      <c r="AI103" s="258"/>
      <c r="AJ103" s="258"/>
      <c r="AK103" s="258"/>
      <c r="AL103" s="258"/>
      <c r="AM103" s="258"/>
      <c r="AN103" s="258"/>
      <c r="AO103" s="258"/>
      <c r="AP103" s="258"/>
      <c r="AQ103" s="258"/>
      <c r="AR103" s="258"/>
      <c r="AS103" s="258"/>
      <c r="AT103" s="258"/>
      <c r="AU103" s="258"/>
      <c r="AV103" s="258"/>
      <c r="AW103" s="258"/>
      <c r="AX103" s="258"/>
      <c r="AY103" s="258"/>
      <c r="AZ103" s="258"/>
      <c r="BA103" s="258"/>
      <c r="BB103" s="258"/>
      <c r="BC103" s="258"/>
      <c r="BD103" s="258"/>
      <c r="BE103" s="258"/>
      <c r="BF103" s="258"/>
      <c r="BG103" s="258"/>
      <c r="BH103" s="258"/>
      <c r="BI103" s="258"/>
      <c r="BJ103" s="258"/>
      <c r="BK103" s="258"/>
      <c r="BL103" s="258"/>
      <c r="BM103" s="258"/>
      <c r="BN103" s="258"/>
      <c r="BO103" s="258"/>
      <c r="BP103" s="258"/>
      <c r="BQ103" s="258"/>
      <c r="BR103" s="258"/>
      <c r="BS103" s="258"/>
      <c r="BT103" s="258"/>
      <c r="BU103" s="258"/>
      <c r="BV103" s="259"/>
      <c r="BW103" s="155"/>
      <c r="BX103" s="156"/>
      <c r="BY103" s="156"/>
      <c r="BZ103" s="156"/>
      <c r="CA103" s="156"/>
      <c r="CB103" s="156"/>
      <c r="CC103" s="156"/>
      <c r="CD103" s="156"/>
      <c r="CE103" s="156"/>
      <c r="CF103" s="156"/>
      <c r="CG103" s="156"/>
      <c r="CH103" s="157"/>
      <c r="CI103" s="6" t="b">
        <f t="shared" si="11"/>
        <v>0</v>
      </c>
      <c r="CJ103" s="29" t="str">
        <f t="shared" ca="1" si="12"/>
        <v/>
      </c>
      <c r="CK103" s="5">
        <f>IF(COUNTIF($B$13:B103,B103)+COUNTIF('記入例（入所者・利用者）'!$CU$15:$CU$24,B103)=1,1,0)</f>
        <v>0</v>
      </c>
      <c r="CL103" s="1">
        <f>SUM($CK$13:CK103)+$CL$11</f>
        <v>2</v>
      </c>
    </row>
    <row r="104" spans="1:90" x14ac:dyDescent="0.2">
      <c r="A104" s="95" t="str">
        <f t="shared" si="13"/>
        <v/>
      </c>
      <c r="B104" s="276"/>
      <c r="C104" s="277"/>
      <c r="D104" s="276"/>
      <c r="E104" s="277"/>
      <c r="F104" s="299"/>
      <c r="G104" s="300"/>
      <c r="H104" s="301"/>
      <c r="I104" s="172"/>
      <c r="J104" s="172"/>
      <c r="K104" s="178"/>
      <c r="L104" s="117"/>
      <c r="M104" s="109"/>
      <c r="N104" s="107"/>
      <c r="O104" s="257"/>
      <c r="P104" s="258"/>
      <c r="Q104" s="258"/>
      <c r="R104" s="258"/>
      <c r="S104" s="258"/>
      <c r="T104" s="258"/>
      <c r="U104" s="258"/>
      <c r="V104" s="258"/>
      <c r="W104" s="258"/>
      <c r="X104" s="258"/>
      <c r="Y104" s="258"/>
      <c r="Z104" s="258"/>
      <c r="AA104" s="258"/>
      <c r="AB104" s="258"/>
      <c r="AC104" s="258"/>
      <c r="AD104" s="258"/>
      <c r="AE104" s="258"/>
      <c r="AF104" s="258"/>
      <c r="AG104" s="258"/>
      <c r="AH104" s="258"/>
      <c r="AI104" s="258"/>
      <c r="AJ104" s="258"/>
      <c r="AK104" s="258"/>
      <c r="AL104" s="258"/>
      <c r="AM104" s="258"/>
      <c r="AN104" s="258"/>
      <c r="AO104" s="258"/>
      <c r="AP104" s="258"/>
      <c r="AQ104" s="258"/>
      <c r="AR104" s="258"/>
      <c r="AS104" s="258"/>
      <c r="AT104" s="258"/>
      <c r="AU104" s="258"/>
      <c r="AV104" s="258"/>
      <c r="AW104" s="258"/>
      <c r="AX104" s="258"/>
      <c r="AY104" s="258"/>
      <c r="AZ104" s="258"/>
      <c r="BA104" s="258"/>
      <c r="BB104" s="258"/>
      <c r="BC104" s="258"/>
      <c r="BD104" s="258"/>
      <c r="BE104" s="258"/>
      <c r="BF104" s="258"/>
      <c r="BG104" s="258"/>
      <c r="BH104" s="258"/>
      <c r="BI104" s="258"/>
      <c r="BJ104" s="258"/>
      <c r="BK104" s="258"/>
      <c r="BL104" s="258"/>
      <c r="BM104" s="258"/>
      <c r="BN104" s="258"/>
      <c r="BO104" s="258"/>
      <c r="BP104" s="258"/>
      <c r="BQ104" s="258"/>
      <c r="BR104" s="258"/>
      <c r="BS104" s="258"/>
      <c r="BT104" s="258"/>
      <c r="BU104" s="258"/>
      <c r="BV104" s="259"/>
      <c r="BW104" s="155"/>
      <c r="BX104" s="156"/>
      <c r="BY104" s="156"/>
      <c r="BZ104" s="156"/>
      <c r="CA104" s="156"/>
      <c r="CB104" s="156"/>
      <c r="CC104" s="156"/>
      <c r="CD104" s="156"/>
      <c r="CE104" s="156"/>
      <c r="CF104" s="156"/>
      <c r="CG104" s="156"/>
      <c r="CH104" s="157"/>
      <c r="CI104" s="6" t="b">
        <f t="shared" si="11"/>
        <v>0</v>
      </c>
      <c r="CJ104" s="29" t="str">
        <f t="shared" ca="1" si="12"/>
        <v/>
      </c>
      <c r="CK104" s="5">
        <f>IF(COUNTIF($B$13:B104,B104)+COUNTIF('記入例（入所者・利用者）'!$CU$15:$CU$24,B104)=1,1,0)</f>
        <v>0</v>
      </c>
      <c r="CL104" s="1">
        <f>SUM($CK$13:CK104)+$CL$11</f>
        <v>2</v>
      </c>
    </row>
    <row r="105" spans="1:90" x14ac:dyDescent="0.2">
      <c r="A105" s="95" t="str">
        <f t="shared" si="13"/>
        <v/>
      </c>
      <c r="B105" s="276"/>
      <c r="C105" s="277"/>
      <c r="D105" s="276"/>
      <c r="E105" s="277"/>
      <c r="F105" s="299"/>
      <c r="G105" s="300"/>
      <c r="H105" s="301"/>
      <c r="I105" s="172"/>
      <c r="J105" s="172"/>
      <c r="K105" s="178"/>
      <c r="L105" s="117"/>
      <c r="M105" s="109"/>
      <c r="N105" s="107"/>
      <c r="O105" s="257"/>
      <c r="P105" s="258"/>
      <c r="Q105" s="258"/>
      <c r="R105" s="258"/>
      <c r="S105" s="258"/>
      <c r="T105" s="258"/>
      <c r="U105" s="258"/>
      <c r="V105" s="258"/>
      <c r="W105" s="258"/>
      <c r="X105" s="258"/>
      <c r="Y105" s="258"/>
      <c r="Z105" s="258"/>
      <c r="AA105" s="258"/>
      <c r="AB105" s="258"/>
      <c r="AC105" s="258"/>
      <c r="AD105" s="258"/>
      <c r="AE105" s="258"/>
      <c r="AF105" s="258"/>
      <c r="AG105" s="258"/>
      <c r="AH105" s="258"/>
      <c r="AI105" s="258"/>
      <c r="AJ105" s="258"/>
      <c r="AK105" s="258"/>
      <c r="AL105" s="258"/>
      <c r="AM105" s="258"/>
      <c r="AN105" s="258"/>
      <c r="AO105" s="258"/>
      <c r="AP105" s="258"/>
      <c r="AQ105" s="258"/>
      <c r="AR105" s="258"/>
      <c r="AS105" s="258"/>
      <c r="AT105" s="258"/>
      <c r="AU105" s="258"/>
      <c r="AV105" s="258"/>
      <c r="AW105" s="258"/>
      <c r="AX105" s="258"/>
      <c r="AY105" s="258"/>
      <c r="AZ105" s="258"/>
      <c r="BA105" s="258"/>
      <c r="BB105" s="258"/>
      <c r="BC105" s="258"/>
      <c r="BD105" s="258"/>
      <c r="BE105" s="258"/>
      <c r="BF105" s="258"/>
      <c r="BG105" s="258"/>
      <c r="BH105" s="258"/>
      <c r="BI105" s="258"/>
      <c r="BJ105" s="258"/>
      <c r="BK105" s="258"/>
      <c r="BL105" s="258"/>
      <c r="BM105" s="258"/>
      <c r="BN105" s="258"/>
      <c r="BO105" s="258"/>
      <c r="BP105" s="258"/>
      <c r="BQ105" s="258"/>
      <c r="BR105" s="258"/>
      <c r="BS105" s="258"/>
      <c r="BT105" s="258"/>
      <c r="BU105" s="258"/>
      <c r="BV105" s="259"/>
      <c r="BW105" s="155"/>
      <c r="BX105" s="156"/>
      <c r="BY105" s="156"/>
      <c r="BZ105" s="156"/>
      <c r="CA105" s="156"/>
      <c r="CB105" s="156"/>
      <c r="CC105" s="156"/>
      <c r="CD105" s="156"/>
      <c r="CE105" s="156"/>
      <c r="CF105" s="156"/>
      <c r="CG105" s="156"/>
      <c r="CH105" s="157"/>
      <c r="CI105" s="6" t="b">
        <f t="shared" si="11"/>
        <v>0</v>
      </c>
      <c r="CJ105" s="29" t="str">
        <f t="shared" ca="1" si="12"/>
        <v/>
      </c>
      <c r="CK105" s="5">
        <f>IF(COUNTIF($B$13:B105,B105)+COUNTIF('記入例（入所者・利用者）'!$CU$15:$CU$24,B105)=1,1,0)</f>
        <v>0</v>
      </c>
      <c r="CL105" s="1">
        <f>SUM($CK$13:CK105)+$CL$11</f>
        <v>2</v>
      </c>
    </row>
    <row r="106" spans="1:90" x14ac:dyDescent="0.2">
      <c r="A106" s="95" t="str">
        <f t="shared" si="13"/>
        <v/>
      </c>
      <c r="B106" s="276"/>
      <c r="C106" s="277"/>
      <c r="D106" s="276"/>
      <c r="E106" s="277"/>
      <c r="F106" s="299"/>
      <c r="G106" s="300"/>
      <c r="H106" s="301"/>
      <c r="I106" s="172"/>
      <c r="J106" s="172"/>
      <c r="K106" s="178"/>
      <c r="L106" s="117"/>
      <c r="M106" s="109"/>
      <c r="N106" s="107"/>
      <c r="O106" s="257"/>
      <c r="P106" s="258"/>
      <c r="Q106" s="258"/>
      <c r="R106" s="258"/>
      <c r="S106" s="258"/>
      <c r="T106" s="258"/>
      <c r="U106" s="258"/>
      <c r="V106" s="258"/>
      <c r="W106" s="258"/>
      <c r="X106" s="258"/>
      <c r="Y106" s="258"/>
      <c r="Z106" s="258"/>
      <c r="AA106" s="258"/>
      <c r="AB106" s="258"/>
      <c r="AC106" s="258"/>
      <c r="AD106" s="258"/>
      <c r="AE106" s="258"/>
      <c r="AF106" s="258"/>
      <c r="AG106" s="258"/>
      <c r="AH106" s="258"/>
      <c r="AI106" s="258"/>
      <c r="AJ106" s="258"/>
      <c r="AK106" s="258"/>
      <c r="AL106" s="258"/>
      <c r="AM106" s="258"/>
      <c r="AN106" s="258"/>
      <c r="AO106" s="258"/>
      <c r="AP106" s="258"/>
      <c r="AQ106" s="258"/>
      <c r="AR106" s="258"/>
      <c r="AS106" s="258"/>
      <c r="AT106" s="258"/>
      <c r="AU106" s="258"/>
      <c r="AV106" s="258"/>
      <c r="AW106" s="258"/>
      <c r="AX106" s="258"/>
      <c r="AY106" s="258"/>
      <c r="AZ106" s="258"/>
      <c r="BA106" s="258"/>
      <c r="BB106" s="258"/>
      <c r="BC106" s="258"/>
      <c r="BD106" s="258"/>
      <c r="BE106" s="258"/>
      <c r="BF106" s="258"/>
      <c r="BG106" s="258"/>
      <c r="BH106" s="258"/>
      <c r="BI106" s="258"/>
      <c r="BJ106" s="258"/>
      <c r="BK106" s="258"/>
      <c r="BL106" s="258"/>
      <c r="BM106" s="258"/>
      <c r="BN106" s="258"/>
      <c r="BO106" s="258"/>
      <c r="BP106" s="258"/>
      <c r="BQ106" s="258"/>
      <c r="BR106" s="258"/>
      <c r="BS106" s="258"/>
      <c r="BT106" s="258"/>
      <c r="BU106" s="258"/>
      <c r="BV106" s="259"/>
      <c r="BW106" s="155"/>
      <c r="BX106" s="156"/>
      <c r="BY106" s="156"/>
      <c r="BZ106" s="156"/>
      <c r="CA106" s="156"/>
      <c r="CB106" s="156"/>
      <c r="CC106" s="156"/>
      <c r="CD106" s="156"/>
      <c r="CE106" s="156"/>
      <c r="CF106" s="156"/>
      <c r="CG106" s="156"/>
      <c r="CH106" s="157"/>
      <c r="CI106" s="6" t="b">
        <f t="shared" si="11"/>
        <v>0</v>
      </c>
      <c r="CJ106" s="29" t="str">
        <f t="shared" ca="1" si="12"/>
        <v/>
      </c>
      <c r="CK106" s="5">
        <f>IF(COUNTIF($B$13:B106,B106)+COUNTIF('記入例（入所者・利用者）'!$CU$15:$CU$24,B106)=1,1,0)</f>
        <v>0</v>
      </c>
      <c r="CL106" s="1">
        <f>SUM($CK$13:CK106)+$CL$11</f>
        <v>2</v>
      </c>
    </row>
    <row r="107" spans="1:90" x14ac:dyDescent="0.2">
      <c r="A107" s="95" t="str">
        <f t="shared" si="13"/>
        <v/>
      </c>
      <c r="B107" s="276"/>
      <c r="C107" s="277"/>
      <c r="D107" s="276"/>
      <c r="E107" s="277"/>
      <c r="F107" s="299"/>
      <c r="G107" s="300"/>
      <c r="H107" s="301"/>
      <c r="I107" s="172"/>
      <c r="J107" s="172"/>
      <c r="K107" s="178"/>
      <c r="L107" s="117"/>
      <c r="M107" s="107"/>
      <c r="N107" s="107"/>
      <c r="O107" s="257"/>
      <c r="P107" s="258"/>
      <c r="Q107" s="258"/>
      <c r="R107" s="258"/>
      <c r="S107" s="258"/>
      <c r="T107" s="258"/>
      <c r="U107" s="258"/>
      <c r="V107" s="258"/>
      <c r="W107" s="258"/>
      <c r="X107" s="258"/>
      <c r="Y107" s="258"/>
      <c r="Z107" s="258"/>
      <c r="AA107" s="258"/>
      <c r="AB107" s="258"/>
      <c r="AC107" s="258"/>
      <c r="AD107" s="258"/>
      <c r="AE107" s="258"/>
      <c r="AF107" s="258"/>
      <c r="AG107" s="258"/>
      <c r="AH107" s="258"/>
      <c r="AI107" s="258"/>
      <c r="AJ107" s="258"/>
      <c r="AK107" s="258"/>
      <c r="AL107" s="258"/>
      <c r="AM107" s="258"/>
      <c r="AN107" s="258"/>
      <c r="AO107" s="258"/>
      <c r="AP107" s="258"/>
      <c r="AQ107" s="258"/>
      <c r="AR107" s="258"/>
      <c r="AS107" s="258"/>
      <c r="AT107" s="258"/>
      <c r="AU107" s="258"/>
      <c r="AV107" s="258"/>
      <c r="AW107" s="258"/>
      <c r="AX107" s="258"/>
      <c r="AY107" s="258"/>
      <c r="AZ107" s="258"/>
      <c r="BA107" s="258"/>
      <c r="BB107" s="258"/>
      <c r="BC107" s="258"/>
      <c r="BD107" s="258"/>
      <c r="BE107" s="258"/>
      <c r="BF107" s="258"/>
      <c r="BG107" s="258"/>
      <c r="BH107" s="258"/>
      <c r="BI107" s="258"/>
      <c r="BJ107" s="258"/>
      <c r="BK107" s="258"/>
      <c r="BL107" s="258"/>
      <c r="BM107" s="258"/>
      <c r="BN107" s="258"/>
      <c r="BO107" s="258"/>
      <c r="BP107" s="258"/>
      <c r="BQ107" s="258"/>
      <c r="BR107" s="258"/>
      <c r="BS107" s="258"/>
      <c r="BT107" s="258"/>
      <c r="BU107" s="258"/>
      <c r="BV107" s="259"/>
      <c r="BW107" s="155"/>
      <c r="BX107" s="156"/>
      <c r="BY107" s="156"/>
      <c r="BZ107" s="156"/>
      <c r="CA107" s="156"/>
      <c r="CB107" s="156"/>
      <c r="CC107" s="156"/>
      <c r="CD107" s="156"/>
      <c r="CE107" s="156"/>
      <c r="CF107" s="156"/>
      <c r="CG107" s="156"/>
      <c r="CH107" s="157"/>
      <c r="CI107" s="6" t="b">
        <f t="shared" si="11"/>
        <v>0</v>
      </c>
      <c r="CJ107" s="29" t="str">
        <f t="shared" ca="1" si="12"/>
        <v/>
      </c>
      <c r="CK107" s="5">
        <f>IF(COUNTIF($B$13:B107,B107)+COUNTIF('記入例（入所者・利用者）'!$CU$15:$CU$24,B107)=1,1,0)</f>
        <v>0</v>
      </c>
      <c r="CL107" s="1">
        <f>SUM($CK$13:CK107)+$CL$11</f>
        <v>2</v>
      </c>
    </row>
    <row r="108" spans="1:90" x14ac:dyDescent="0.2">
      <c r="A108" s="95" t="str">
        <f t="shared" si="13"/>
        <v/>
      </c>
      <c r="B108" s="276"/>
      <c r="C108" s="277"/>
      <c r="D108" s="276"/>
      <c r="E108" s="277"/>
      <c r="F108" s="299"/>
      <c r="G108" s="300"/>
      <c r="H108" s="301"/>
      <c r="I108" s="172"/>
      <c r="J108" s="172"/>
      <c r="K108" s="178"/>
      <c r="L108" s="117"/>
      <c r="M108" s="107"/>
      <c r="N108" s="107"/>
      <c r="O108" s="257"/>
      <c r="P108" s="258"/>
      <c r="Q108" s="258"/>
      <c r="R108" s="258"/>
      <c r="S108" s="258"/>
      <c r="T108" s="258"/>
      <c r="U108" s="258"/>
      <c r="V108" s="258"/>
      <c r="W108" s="258"/>
      <c r="X108" s="258"/>
      <c r="Y108" s="258"/>
      <c r="Z108" s="258"/>
      <c r="AA108" s="258"/>
      <c r="AB108" s="258"/>
      <c r="AC108" s="258"/>
      <c r="AD108" s="258"/>
      <c r="AE108" s="258"/>
      <c r="AF108" s="258"/>
      <c r="AG108" s="258"/>
      <c r="AH108" s="258"/>
      <c r="AI108" s="258"/>
      <c r="AJ108" s="258"/>
      <c r="AK108" s="258"/>
      <c r="AL108" s="258"/>
      <c r="AM108" s="258"/>
      <c r="AN108" s="258"/>
      <c r="AO108" s="258"/>
      <c r="AP108" s="258"/>
      <c r="AQ108" s="258"/>
      <c r="AR108" s="258"/>
      <c r="AS108" s="258"/>
      <c r="AT108" s="258"/>
      <c r="AU108" s="258"/>
      <c r="AV108" s="258"/>
      <c r="AW108" s="258"/>
      <c r="AX108" s="258"/>
      <c r="AY108" s="258"/>
      <c r="AZ108" s="258"/>
      <c r="BA108" s="258"/>
      <c r="BB108" s="258"/>
      <c r="BC108" s="258"/>
      <c r="BD108" s="258"/>
      <c r="BE108" s="258"/>
      <c r="BF108" s="258"/>
      <c r="BG108" s="258"/>
      <c r="BH108" s="258"/>
      <c r="BI108" s="258"/>
      <c r="BJ108" s="258"/>
      <c r="BK108" s="258"/>
      <c r="BL108" s="258"/>
      <c r="BM108" s="258"/>
      <c r="BN108" s="258"/>
      <c r="BO108" s="258"/>
      <c r="BP108" s="258"/>
      <c r="BQ108" s="258"/>
      <c r="BR108" s="258"/>
      <c r="BS108" s="258"/>
      <c r="BT108" s="258"/>
      <c r="BU108" s="258"/>
      <c r="BV108" s="259"/>
      <c r="BW108" s="155"/>
      <c r="BX108" s="156"/>
      <c r="BY108" s="156"/>
      <c r="BZ108" s="156"/>
      <c r="CA108" s="156"/>
      <c r="CB108" s="156"/>
      <c r="CC108" s="156"/>
      <c r="CD108" s="156"/>
      <c r="CE108" s="156"/>
      <c r="CF108" s="156"/>
      <c r="CG108" s="156"/>
      <c r="CH108" s="157"/>
      <c r="CI108" s="6" t="b">
        <f t="shared" si="11"/>
        <v>0</v>
      </c>
      <c r="CJ108" s="29" t="str">
        <f t="shared" ca="1" si="12"/>
        <v/>
      </c>
      <c r="CK108" s="5">
        <f>IF(COUNTIF($B$13:B108,B108)+COUNTIF('記入例（入所者・利用者）'!$CU$15:$CU$24,B108)=1,1,0)</f>
        <v>0</v>
      </c>
      <c r="CL108" s="1">
        <f>SUM($CK$13:CK108)+$CL$11</f>
        <v>2</v>
      </c>
    </row>
    <row r="109" spans="1:90" x14ac:dyDescent="0.2">
      <c r="A109" s="95" t="str">
        <f t="shared" si="13"/>
        <v/>
      </c>
      <c r="B109" s="276"/>
      <c r="C109" s="277"/>
      <c r="D109" s="276"/>
      <c r="E109" s="277"/>
      <c r="F109" s="299"/>
      <c r="G109" s="300"/>
      <c r="H109" s="301"/>
      <c r="I109" s="172"/>
      <c r="J109" s="172"/>
      <c r="K109" s="178"/>
      <c r="L109" s="117"/>
      <c r="M109" s="107"/>
      <c r="N109" s="107"/>
      <c r="O109" s="257"/>
      <c r="P109" s="258"/>
      <c r="Q109" s="258"/>
      <c r="R109" s="258"/>
      <c r="S109" s="258"/>
      <c r="T109" s="258"/>
      <c r="U109" s="258"/>
      <c r="V109" s="258"/>
      <c r="W109" s="258"/>
      <c r="X109" s="258"/>
      <c r="Y109" s="258"/>
      <c r="Z109" s="258"/>
      <c r="AA109" s="258"/>
      <c r="AB109" s="258"/>
      <c r="AC109" s="258"/>
      <c r="AD109" s="258"/>
      <c r="AE109" s="258"/>
      <c r="AF109" s="258"/>
      <c r="AG109" s="258"/>
      <c r="AH109" s="258"/>
      <c r="AI109" s="258"/>
      <c r="AJ109" s="258"/>
      <c r="AK109" s="258"/>
      <c r="AL109" s="258"/>
      <c r="AM109" s="258"/>
      <c r="AN109" s="258"/>
      <c r="AO109" s="258"/>
      <c r="AP109" s="258"/>
      <c r="AQ109" s="258"/>
      <c r="AR109" s="258"/>
      <c r="AS109" s="258"/>
      <c r="AT109" s="258"/>
      <c r="AU109" s="258"/>
      <c r="AV109" s="258"/>
      <c r="AW109" s="258"/>
      <c r="AX109" s="258"/>
      <c r="AY109" s="258"/>
      <c r="AZ109" s="258"/>
      <c r="BA109" s="258"/>
      <c r="BB109" s="258"/>
      <c r="BC109" s="258"/>
      <c r="BD109" s="258"/>
      <c r="BE109" s="258"/>
      <c r="BF109" s="258"/>
      <c r="BG109" s="258"/>
      <c r="BH109" s="258"/>
      <c r="BI109" s="258"/>
      <c r="BJ109" s="258"/>
      <c r="BK109" s="258"/>
      <c r="BL109" s="258"/>
      <c r="BM109" s="258"/>
      <c r="BN109" s="258"/>
      <c r="BO109" s="258"/>
      <c r="BP109" s="258"/>
      <c r="BQ109" s="258"/>
      <c r="BR109" s="258"/>
      <c r="BS109" s="258"/>
      <c r="BT109" s="258"/>
      <c r="BU109" s="258"/>
      <c r="BV109" s="259"/>
      <c r="BW109" s="155"/>
      <c r="BX109" s="156"/>
      <c r="BY109" s="156"/>
      <c r="BZ109" s="156"/>
      <c r="CA109" s="156"/>
      <c r="CB109" s="156"/>
      <c r="CC109" s="156"/>
      <c r="CD109" s="156"/>
      <c r="CE109" s="156"/>
      <c r="CF109" s="156"/>
      <c r="CG109" s="156"/>
      <c r="CH109" s="157"/>
      <c r="CI109" s="6" t="b">
        <f t="shared" si="11"/>
        <v>0</v>
      </c>
      <c r="CJ109" s="29" t="str">
        <f t="shared" ca="1" si="12"/>
        <v/>
      </c>
      <c r="CK109" s="5">
        <f>IF(COUNTIF($B$13:B109,B109)+COUNTIF('記入例（入所者・利用者）'!$CU$15:$CU$24,B109)=1,1,0)</f>
        <v>0</v>
      </c>
      <c r="CL109" s="1">
        <f>SUM($CK$13:CK109)+$CL$11</f>
        <v>2</v>
      </c>
    </row>
    <row r="110" spans="1:90" x14ac:dyDescent="0.2">
      <c r="A110" s="95" t="str">
        <f t="shared" si="13"/>
        <v/>
      </c>
      <c r="B110" s="276"/>
      <c r="C110" s="277"/>
      <c r="D110" s="276"/>
      <c r="E110" s="277"/>
      <c r="F110" s="299"/>
      <c r="G110" s="300"/>
      <c r="H110" s="301"/>
      <c r="I110" s="172"/>
      <c r="J110" s="172"/>
      <c r="K110" s="178"/>
      <c r="L110" s="117"/>
      <c r="M110" s="107"/>
      <c r="N110" s="107"/>
      <c r="O110" s="257"/>
      <c r="P110" s="258"/>
      <c r="Q110" s="258"/>
      <c r="R110" s="258"/>
      <c r="S110" s="258"/>
      <c r="T110" s="258"/>
      <c r="U110" s="258"/>
      <c r="V110" s="258"/>
      <c r="W110" s="258"/>
      <c r="X110" s="258"/>
      <c r="Y110" s="258"/>
      <c r="Z110" s="258"/>
      <c r="AA110" s="258"/>
      <c r="AB110" s="258"/>
      <c r="AC110" s="258"/>
      <c r="AD110" s="258"/>
      <c r="AE110" s="258"/>
      <c r="AF110" s="258"/>
      <c r="AG110" s="258"/>
      <c r="AH110" s="258"/>
      <c r="AI110" s="258"/>
      <c r="AJ110" s="258"/>
      <c r="AK110" s="258"/>
      <c r="AL110" s="258"/>
      <c r="AM110" s="258"/>
      <c r="AN110" s="258"/>
      <c r="AO110" s="258"/>
      <c r="AP110" s="258"/>
      <c r="AQ110" s="258"/>
      <c r="AR110" s="258"/>
      <c r="AS110" s="258"/>
      <c r="AT110" s="258"/>
      <c r="AU110" s="258"/>
      <c r="AV110" s="258"/>
      <c r="AW110" s="258"/>
      <c r="AX110" s="258"/>
      <c r="AY110" s="258"/>
      <c r="AZ110" s="258"/>
      <c r="BA110" s="258"/>
      <c r="BB110" s="258"/>
      <c r="BC110" s="258"/>
      <c r="BD110" s="258"/>
      <c r="BE110" s="258"/>
      <c r="BF110" s="258"/>
      <c r="BG110" s="258"/>
      <c r="BH110" s="258"/>
      <c r="BI110" s="258"/>
      <c r="BJ110" s="258"/>
      <c r="BK110" s="258"/>
      <c r="BL110" s="258"/>
      <c r="BM110" s="258"/>
      <c r="BN110" s="258"/>
      <c r="BO110" s="258"/>
      <c r="BP110" s="258"/>
      <c r="BQ110" s="258"/>
      <c r="BR110" s="258"/>
      <c r="BS110" s="258"/>
      <c r="BT110" s="258"/>
      <c r="BU110" s="258"/>
      <c r="BV110" s="259"/>
      <c r="BW110" s="155"/>
      <c r="BX110" s="156"/>
      <c r="BY110" s="156"/>
      <c r="BZ110" s="156"/>
      <c r="CA110" s="156"/>
      <c r="CB110" s="156"/>
      <c r="CC110" s="156"/>
      <c r="CD110" s="156"/>
      <c r="CE110" s="156"/>
      <c r="CF110" s="156"/>
      <c r="CG110" s="156"/>
      <c r="CH110" s="157"/>
      <c r="CI110" s="6" t="b">
        <f t="shared" si="11"/>
        <v>0</v>
      </c>
      <c r="CJ110" s="29" t="str">
        <f t="shared" ca="1" si="12"/>
        <v/>
      </c>
      <c r="CK110" s="5">
        <f>IF(COUNTIF($B$13:B110,B110)+COUNTIF('記入例（入所者・利用者）'!$CU$15:$CU$24,B110)=1,1,0)</f>
        <v>0</v>
      </c>
      <c r="CL110" s="1">
        <f>SUM($CK$13:CK110)+$CL$11</f>
        <v>2</v>
      </c>
    </row>
    <row r="111" spans="1:90" x14ac:dyDescent="0.2">
      <c r="A111" s="95" t="str">
        <f t="shared" si="13"/>
        <v/>
      </c>
      <c r="B111" s="276"/>
      <c r="C111" s="277"/>
      <c r="D111" s="276"/>
      <c r="E111" s="277"/>
      <c r="F111" s="299"/>
      <c r="G111" s="300"/>
      <c r="H111" s="301"/>
      <c r="I111" s="172"/>
      <c r="J111" s="172"/>
      <c r="K111" s="178"/>
      <c r="L111" s="117"/>
      <c r="M111" s="107"/>
      <c r="N111" s="107"/>
      <c r="O111" s="257"/>
      <c r="P111" s="258"/>
      <c r="Q111" s="258"/>
      <c r="R111" s="258"/>
      <c r="S111" s="258"/>
      <c r="T111" s="258"/>
      <c r="U111" s="258"/>
      <c r="V111" s="258"/>
      <c r="W111" s="258"/>
      <c r="X111" s="258"/>
      <c r="Y111" s="258"/>
      <c r="Z111" s="258"/>
      <c r="AA111" s="258"/>
      <c r="AB111" s="258"/>
      <c r="AC111" s="258"/>
      <c r="AD111" s="258"/>
      <c r="AE111" s="258"/>
      <c r="AF111" s="258"/>
      <c r="AG111" s="258"/>
      <c r="AH111" s="258"/>
      <c r="AI111" s="258"/>
      <c r="AJ111" s="258"/>
      <c r="AK111" s="258"/>
      <c r="AL111" s="258"/>
      <c r="AM111" s="258"/>
      <c r="AN111" s="258"/>
      <c r="AO111" s="258"/>
      <c r="AP111" s="258"/>
      <c r="AQ111" s="258"/>
      <c r="AR111" s="258"/>
      <c r="AS111" s="258"/>
      <c r="AT111" s="258"/>
      <c r="AU111" s="258"/>
      <c r="AV111" s="258"/>
      <c r="AW111" s="258"/>
      <c r="AX111" s="258"/>
      <c r="AY111" s="258"/>
      <c r="AZ111" s="258"/>
      <c r="BA111" s="258"/>
      <c r="BB111" s="258"/>
      <c r="BC111" s="258"/>
      <c r="BD111" s="258"/>
      <c r="BE111" s="258"/>
      <c r="BF111" s="258"/>
      <c r="BG111" s="258"/>
      <c r="BH111" s="258"/>
      <c r="BI111" s="258"/>
      <c r="BJ111" s="258"/>
      <c r="BK111" s="258"/>
      <c r="BL111" s="258"/>
      <c r="BM111" s="258"/>
      <c r="BN111" s="258"/>
      <c r="BO111" s="258"/>
      <c r="BP111" s="258"/>
      <c r="BQ111" s="258"/>
      <c r="BR111" s="258"/>
      <c r="BS111" s="258"/>
      <c r="BT111" s="258"/>
      <c r="BU111" s="258"/>
      <c r="BV111" s="259"/>
      <c r="BW111" s="155"/>
      <c r="BX111" s="156"/>
      <c r="BY111" s="156"/>
      <c r="BZ111" s="156"/>
      <c r="CA111" s="156"/>
      <c r="CB111" s="156"/>
      <c r="CC111" s="156"/>
      <c r="CD111" s="156"/>
      <c r="CE111" s="156"/>
      <c r="CF111" s="156"/>
      <c r="CG111" s="156"/>
      <c r="CH111" s="157"/>
      <c r="CI111" s="6" t="b">
        <f t="shared" si="11"/>
        <v>0</v>
      </c>
      <c r="CJ111" s="29" t="str">
        <f t="shared" ca="1" si="12"/>
        <v/>
      </c>
      <c r="CK111" s="5">
        <f>IF(COUNTIF($B$13:B111,B111)+COUNTIF('記入例（入所者・利用者）'!$CU$15:$CU$24,B111)=1,1,0)</f>
        <v>0</v>
      </c>
      <c r="CL111" s="1">
        <f>SUM($CK$13:CK111)+$CL$11</f>
        <v>2</v>
      </c>
    </row>
    <row r="112" spans="1:90" ht="13.5" thickBot="1" x14ac:dyDescent="0.25">
      <c r="A112" s="96" t="str">
        <f t="shared" si="13"/>
        <v/>
      </c>
      <c r="B112" s="271"/>
      <c r="C112" s="272"/>
      <c r="D112" s="276"/>
      <c r="E112" s="277"/>
      <c r="F112" s="299"/>
      <c r="G112" s="300"/>
      <c r="H112" s="301"/>
      <c r="I112" s="174"/>
      <c r="J112" s="174"/>
      <c r="K112" s="180"/>
      <c r="L112" s="180"/>
      <c r="M112" s="135"/>
      <c r="N112" s="135"/>
      <c r="O112" s="260"/>
      <c r="P112" s="261"/>
      <c r="Q112" s="261"/>
      <c r="R112" s="261"/>
      <c r="S112" s="261"/>
      <c r="T112" s="261"/>
      <c r="U112" s="261"/>
      <c r="V112" s="261"/>
      <c r="W112" s="261"/>
      <c r="X112" s="261"/>
      <c r="Y112" s="261"/>
      <c r="Z112" s="261"/>
      <c r="AA112" s="261"/>
      <c r="AB112" s="261"/>
      <c r="AC112" s="261"/>
      <c r="AD112" s="261"/>
      <c r="AE112" s="261"/>
      <c r="AF112" s="261"/>
      <c r="AG112" s="261"/>
      <c r="AH112" s="261"/>
      <c r="AI112" s="261"/>
      <c r="AJ112" s="261"/>
      <c r="AK112" s="261"/>
      <c r="AL112" s="261"/>
      <c r="AM112" s="261"/>
      <c r="AN112" s="261"/>
      <c r="AO112" s="261"/>
      <c r="AP112" s="261"/>
      <c r="AQ112" s="261"/>
      <c r="AR112" s="261"/>
      <c r="AS112" s="261"/>
      <c r="AT112" s="261"/>
      <c r="AU112" s="261"/>
      <c r="AV112" s="261"/>
      <c r="AW112" s="261"/>
      <c r="AX112" s="261"/>
      <c r="AY112" s="261"/>
      <c r="AZ112" s="261"/>
      <c r="BA112" s="261"/>
      <c r="BB112" s="261"/>
      <c r="BC112" s="261"/>
      <c r="BD112" s="261"/>
      <c r="BE112" s="261"/>
      <c r="BF112" s="261"/>
      <c r="BG112" s="261"/>
      <c r="BH112" s="261"/>
      <c r="BI112" s="261"/>
      <c r="BJ112" s="261"/>
      <c r="BK112" s="261"/>
      <c r="BL112" s="261"/>
      <c r="BM112" s="261"/>
      <c r="BN112" s="261"/>
      <c r="BO112" s="261"/>
      <c r="BP112" s="261"/>
      <c r="BQ112" s="261"/>
      <c r="BR112" s="261"/>
      <c r="BS112" s="261"/>
      <c r="BT112" s="261"/>
      <c r="BU112" s="261"/>
      <c r="BV112" s="262"/>
      <c r="BW112" s="161"/>
      <c r="BX112" s="162"/>
      <c r="BY112" s="162"/>
      <c r="BZ112" s="162"/>
      <c r="CA112" s="162"/>
      <c r="CB112" s="162"/>
      <c r="CC112" s="162"/>
      <c r="CD112" s="162"/>
      <c r="CE112" s="162"/>
      <c r="CF112" s="162"/>
      <c r="CG112" s="162"/>
      <c r="CH112" s="163"/>
      <c r="CI112" s="6" t="b">
        <f t="shared" si="11"/>
        <v>0</v>
      </c>
      <c r="CJ112" s="29" t="str">
        <f t="shared" ca="1" si="12"/>
        <v/>
      </c>
      <c r="CK112" s="5">
        <f>IF(COUNTIF($B$13:B112,B112)+COUNTIF('記入例（入所者・利用者）'!$CU$15:$CU$24,B112)=1,1,0)</f>
        <v>0</v>
      </c>
      <c r="CL112" s="1">
        <f>SUM($CK$13:CK112)+$CL$11</f>
        <v>2</v>
      </c>
    </row>
    <row r="113" spans="86:88" x14ac:dyDescent="0.2">
      <c r="CH113" s="1"/>
      <c r="CJ113" s="25"/>
    </row>
    <row r="114" spans="86:88" x14ac:dyDescent="0.2">
      <c r="CH114" s="1"/>
      <c r="CJ114" s="25"/>
    </row>
    <row r="115" spans="86:88" x14ac:dyDescent="0.2">
      <c r="CH115" s="1"/>
      <c r="CJ115" s="25"/>
    </row>
    <row r="116" spans="86:88" x14ac:dyDescent="0.2">
      <c r="CH116" s="1"/>
      <c r="CJ116" s="25"/>
    </row>
    <row r="117" spans="86:88" x14ac:dyDescent="0.2">
      <c r="CH117" s="1"/>
      <c r="CJ117" s="25"/>
    </row>
    <row r="118" spans="86:88" x14ac:dyDescent="0.2">
      <c r="CH118" s="1"/>
      <c r="CJ118" s="25"/>
    </row>
    <row r="119" spans="86:88" x14ac:dyDescent="0.2">
      <c r="CH119" s="1"/>
      <c r="CJ119" s="25"/>
    </row>
  </sheetData>
  <mergeCells count="324">
    <mergeCell ref="B111:C111"/>
    <mergeCell ref="F111:H111"/>
    <mergeCell ref="B112:C112"/>
    <mergeCell ref="F112:H112"/>
    <mergeCell ref="D111:E111"/>
    <mergeCell ref="D112:E112"/>
    <mergeCell ref="B109:C109"/>
    <mergeCell ref="F109:H109"/>
    <mergeCell ref="B110:C110"/>
    <mergeCell ref="F110:H110"/>
    <mergeCell ref="D109:E109"/>
    <mergeCell ref="D110:E110"/>
    <mergeCell ref="B107:C107"/>
    <mergeCell ref="F107:H107"/>
    <mergeCell ref="B108:C108"/>
    <mergeCell ref="F108:H108"/>
    <mergeCell ref="D107:E107"/>
    <mergeCell ref="D108:E108"/>
    <mergeCell ref="B105:C105"/>
    <mergeCell ref="F105:H105"/>
    <mergeCell ref="B106:C106"/>
    <mergeCell ref="F106:H106"/>
    <mergeCell ref="D105:E105"/>
    <mergeCell ref="D106:E106"/>
    <mergeCell ref="B103:C103"/>
    <mergeCell ref="F103:H103"/>
    <mergeCell ref="B104:C104"/>
    <mergeCell ref="F104:H104"/>
    <mergeCell ref="D103:E103"/>
    <mergeCell ref="D104:E104"/>
    <mergeCell ref="B101:C101"/>
    <mergeCell ref="F101:H101"/>
    <mergeCell ref="B102:C102"/>
    <mergeCell ref="F102:H102"/>
    <mergeCell ref="D101:E101"/>
    <mergeCell ref="D102:E102"/>
    <mergeCell ref="B99:C99"/>
    <mergeCell ref="F99:H99"/>
    <mergeCell ref="B100:C100"/>
    <mergeCell ref="F100:H100"/>
    <mergeCell ref="D99:E99"/>
    <mergeCell ref="D100:E100"/>
    <mergeCell ref="B97:C97"/>
    <mergeCell ref="F97:H97"/>
    <mergeCell ref="B98:C98"/>
    <mergeCell ref="F98:H98"/>
    <mergeCell ref="D97:E97"/>
    <mergeCell ref="D98:E98"/>
    <mergeCell ref="B95:C95"/>
    <mergeCell ref="F95:H95"/>
    <mergeCell ref="B96:C96"/>
    <mergeCell ref="F96:H96"/>
    <mergeCell ref="D95:E95"/>
    <mergeCell ref="D96:E96"/>
    <mergeCell ref="B93:C93"/>
    <mergeCell ref="F93:H93"/>
    <mergeCell ref="B94:C94"/>
    <mergeCell ref="F94:H94"/>
    <mergeCell ref="D93:E93"/>
    <mergeCell ref="D94:E94"/>
    <mergeCell ref="B91:C91"/>
    <mergeCell ref="F91:H91"/>
    <mergeCell ref="B92:C92"/>
    <mergeCell ref="F92:H92"/>
    <mergeCell ref="D91:E91"/>
    <mergeCell ref="D92:E92"/>
    <mergeCell ref="B89:C89"/>
    <mergeCell ref="F89:H89"/>
    <mergeCell ref="B90:C90"/>
    <mergeCell ref="F90:H90"/>
    <mergeCell ref="D89:E89"/>
    <mergeCell ref="D90:E90"/>
    <mergeCell ref="B87:C87"/>
    <mergeCell ref="F87:H87"/>
    <mergeCell ref="B88:C88"/>
    <mergeCell ref="F88:H88"/>
    <mergeCell ref="D87:E87"/>
    <mergeCell ref="D88:E88"/>
    <mergeCell ref="B85:C85"/>
    <mergeCell ref="F85:H85"/>
    <mergeCell ref="B86:C86"/>
    <mergeCell ref="F86:H86"/>
    <mergeCell ref="D85:E85"/>
    <mergeCell ref="D86:E86"/>
    <mergeCell ref="B83:C83"/>
    <mergeCell ref="F83:H83"/>
    <mergeCell ref="B84:C84"/>
    <mergeCell ref="F84:H84"/>
    <mergeCell ref="D83:E83"/>
    <mergeCell ref="D84:E84"/>
    <mergeCell ref="B81:C81"/>
    <mergeCell ref="F81:H81"/>
    <mergeCell ref="B82:C82"/>
    <mergeCell ref="F82:H82"/>
    <mergeCell ref="D81:E81"/>
    <mergeCell ref="D82:E82"/>
    <mergeCell ref="B79:C79"/>
    <mergeCell ref="F79:H79"/>
    <mergeCell ref="B80:C80"/>
    <mergeCell ref="F80:H80"/>
    <mergeCell ref="D79:E79"/>
    <mergeCell ref="D80:E80"/>
    <mergeCell ref="B77:C77"/>
    <mergeCell ref="F77:H77"/>
    <mergeCell ref="B78:C78"/>
    <mergeCell ref="F78:H78"/>
    <mergeCell ref="D77:E77"/>
    <mergeCell ref="D78:E78"/>
    <mergeCell ref="B75:C75"/>
    <mergeCell ref="F75:H75"/>
    <mergeCell ref="B76:C76"/>
    <mergeCell ref="F76:H76"/>
    <mergeCell ref="D75:E75"/>
    <mergeCell ref="D76:E76"/>
    <mergeCell ref="B73:C73"/>
    <mergeCell ref="F73:H73"/>
    <mergeCell ref="B74:C74"/>
    <mergeCell ref="F74:H74"/>
    <mergeCell ref="D73:E73"/>
    <mergeCell ref="D74:E74"/>
    <mergeCell ref="B71:C71"/>
    <mergeCell ref="F71:H71"/>
    <mergeCell ref="B72:C72"/>
    <mergeCell ref="F72:H72"/>
    <mergeCell ref="D71:E71"/>
    <mergeCell ref="D72:E72"/>
    <mergeCell ref="B69:C69"/>
    <mergeCell ref="F69:H69"/>
    <mergeCell ref="B70:C70"/>
    <mergeCell ref="F70:H70"/>
    <mergeCell ref="D69:E69"/>
    <mergeCell ref="D70:E70"/>
    <mergeCell ref="B67:C67"/>
    <mergeCell ref="F67:H67"/>
    <mergeCell ref="B68:C68"/>
    <mergeCell ref="F68:H68"/>
    <mergeCell ref="D67:E67"/>
    <mergeCell ref="D68:E68"/>
    <mergeCell ref="B65:C65"/>
    <mergeCell ref="F65:H65"/>
    <mergeCell ref="B66:C66"/>
    <mergeCell ref="F66:H66"/>
    <mergeCell ref="D65:E65"/>
    <mergeCell ref="D66:E66"/>
    <mergeCell ref="B63:C63"/>
    <mergeCell ref="F63:H63"/>
    <mergeCell ref="B64:C64"/>
    <mergeCell ref="F64:H64"/>
    <mergeCell ref="D63:E63"/>
    <mergeCell ref="D64:E64"/>
    <mergeCell ref="B61:C61"/>
    <mergeCell ref="F61:H61"/>
    <mergeCell ref="B62:C62"/>
    <mergeCell ref="F62:H62"/>
    <mergeCell ref="D61:E61"/>
    <mergeCell ref="D62:E62"/>
    <mergeCell ref="B59:C59"/>
    <mergeCell ref="F59:H59"/>
    <mergeCell ref="B60:C60"/>
    <mergeCell ref="F60:H60"/>
    <mergeCell ref="D59:E59"/>
    <mergeCell ref="D60:E60"/>
    <mergeCell ref="B57:C57"/>
    <mergeCell ref="F57:H57"/>
    <mergeCell ref="B58:C58"/>
    <mergeCell ref="F58:H58"/>
    <mergeCell ref="D57:E57"/>
    <mergeCell ref="D58:E58"/>
    <mergeCell ref="B55:C55"/>
    <mergeCell ref="F55:H55"/>
    <mergeCell ref="B56:C56"/>
    <mergeCell ref="F56:H56"/>
    <mergeCell ref="D55:E55"/>
    <mergeCell ref="D56:E56"/>
    <mergeCell ref="B53:C53"/>
    <mergeCell ref="F53:H53"/>
    <mergeCell ref="B54:C54"/>
    <mergeCell ref="F54:H54"/>
    <mergeCell ref="D53:E53"/>
    <mergeCell ref="D54:E54"/>
    <mergeCell ref="B51:C51"/>
    <mergeCell ref="F51:H51"/>
    <mergeCell ref="B52:C52"/>
    <mergeCell ref="F52:H52"/>
    <mergeCell ref="D51:E51"/>
    <mergeCell ref="D52:E52"/>
    <mergeCell ref="B49:C49"/>
    <mergeCell ref="F49:H49"/>
    <mergeCell ref="B50:C50"/>
    <mergeCell ref="F50:H50"/>
    <mergeCell ref="D49:E49"/>
    <mergeCell ref="D50:E50"/>
    <mergeCell ref="B47:C47"/>
    <mergeCell ref="F47:H47"/>
    <mergeCell ref="B48:C48"/>
    <mergeCell ref="F48:H48"/>
    <mergeCell ref="D47:E47"/>
    <mergeCell ref="D48:E48"/>
    <mergeCell ref="B45:C45"/>
    <mergeCell ref="F45:H45"/>
    <mergeCell ref="B46:C46"/>
    <mergeCell ref="F46:H46"/>
    <mergeCell ref="D45:E45"/>
    <mergeCell ref="D46:E46"/>
    <mergeCell ref="B43:C43"/>
    <mergeCell ref="F43:H43"/>
    <mergeCell ref="B44:C44"/>
    <mergeCell ref="F44:H44"/>
    <mergeCell ref="D43:E43"/>
    <mergeCell ref="D44:E44"/>
    <mergeCell ref="B41:C41"/>
    <mergeCell ref="F41:H41"/>
    <mergeCell ref="B42:C42"/>
    <mergeCell ref="F42:H42"/>
    <mergeCell ref="D41:E41"/>
    <mergeCell ref="D42:E42"/>
    <mergeCell ref="B39:C39"/>
    <mergeCell ref="F39:H39"/>
    <mergeCell ref="B40:C40"/>
    <mergeCell ref="F40:H40"/>
    <mergeCell ref="D39:E39"/>
    <mergeCell ref="D40:E40"/>
    <mergeCell ref="B37:C37"/>
    <mergeCell ref="F37:H37"/>
    <mergeCell ref="B38:C38"/>
    <mergeCell ref="F38:H38"/>
    <mergeCell ref="D37:E37"/>
    <mergeCell ref="D38:E38"/>
    <mergeCell ref="B35:C35"/>
    <mergeCell ref="F35:H35"/>
    <mergeCell ref="B36:C36"/>
    <mergeCell ref="F36:H36"/>
    <mergeCell ref="D35:E35"/>
    <mergeCell ref="D36:E36"/>
    <mergeCell ref="B33:C33"/>
    <mergeCell ref="F33:H33"/>
    <mergeCell ref="B34:C34"/>
    <mergeCell ref="F34:H34"/>
    <mergeCell ref="D33:E33"/>
    <mergeCell ref="D34:E34"/>
    <mergeCell ref="B31:C31"/>
    <mergeCell ref="F31:H31"/>
    <mergeCell ref="B32:C32"/>
    <mergeCell ref="F32:H32"/>
    <mergeCell ref="D31:E31"/>
    <mergeCell ref="D32:E32"/>
    <mergeCell ref="B29:C29"/>
    <mergeCell ref="F29:H29"/>
    <mergeCell ref="B30:C30"/>
    <mergeCell ref="F30:H30"/>
    <mergeCell ref="D29:E29"/>
    <mergeCell ref="D30:E30"/>
    <mergeCell ref="B27:C27"/>
    <mergeCell ref="F27:H27"/>
    <mergeCell ref="B28:C28"/>
    <mergeCell ref="F28:H28"/>
    <mergeCell ref="D27:E27"/>
    <mergeCell ref="D28:E28"/>
    <mergeCell ref="B25:C25"/>
    <mergeCell ref="F25:H25"/>
    <mergeCell ref="B26:C26"/>
    <mergeCell ref="F26:H26"/>
    <mergeCell ref="D25:E25"/>
    <mergeCell ref="D26:E26"/>
    <mergeCell ref="B23:C23"/>
    <mergeCell ref="F23:H23"/>
    <mergeCell ref="B24:C24"/>
    <mergeCell ref="F24:H24"/>
    <mergeCell ref="D23:E23"/>
    <mergeCell ref="D24:E24"/>
    <mergeCell ref="B21:C21"/>
    <mergeCell ref="F21:H21"/>
    <mergeCell ref="B22:C22"/>
    <mergeCell ref="F22:H22"/>
    <mergeCell ref="D21:E21"/>
    <mergeCell ref="D22:E22"/>
    <mergeCell ref="B19:C19"/>
    <mergeCell ref="F19:H19"/>
    <mergeCell ref="B20:C20"/>
    <mergeCell ref="F20:H20"/>
    <mergeCell ref="D19:E19"/>
    <mergeCell ref="D20:E20"/>
    <mergeCell ref="B17:C17"/>
    <mergeCell ref="F17:H17"/>
    <mergeCell ref="B18:C18"/>
    <mergeCell ref="F18:H18"/>
    <mergeCell ref="D17:E17"/>
    <mergeCell ref="D18:E18"/>
    <mergeCell ref="B15:C15"/>
    <mergeCell ref="F15:H15"/>
    <mergeCell ref="M10:M12"/>
    <mergeCell ref="B16:C16"/>
    <mergeCell ref="F16:H16"/>
    <mergeCell ref="D15:E15"/>
    <mergeCell ref="D16:E16"/>
    <mergeCell ref="CK12:CL12"/>
    <mergeCell ref="B13:C13"/>
    <mergeCell ref="F13:H13"/>
    <mergeCell ref="B14:C14"/>
    <mergeCell ref="F14:H14"/>
    <mergeCell ref="D13:E13"/>
    <mergeCell ref="D14:E14"/>
    <mergeCell ref="J10:J12"/>
    <mergeCell ref="K10:L10"/>
    <mergeCell ref="N10:N12"/>
    <mergeCell ref="BW10:CH12"/>
    <mergeCell ref="K11:K12"/>
    <mergeCell ref="L11:L12"/>
    <mergeCell ref="CR11:CT11"/>
    <mergeCell ref="A2:B2"/>
    <mergeCell ref="C2:G2"/>
    <mergeCell ref="A3:B3"/>
    <mergeCell ref="C3:G3"/>
    <mergeCell ref="BW3:BZ3"/>
    <mergeCell ref="CA3:CF3"/>
    <mergeCell ref="CG3:CH3"/>
    <mergeCell ref="A4:B4"/>
    <mergeCell ref="A5:C5"/>
    <mergeCell ref="D5:G5"/>
    <mergeCell ref="A10:A12"/>
    <mergeCell ref="B10:C12"/>
    <mergeCell ref="D10:E12"/>
    <mergeCell ref="F10:H12"/>
    <mergeCell ref="I10:I12"/>
  </mergeCells>
  <phoneticPr fontId="1"/>
  <conditionalFormatting sqref="L13 L18:L112">
    <cfRule type="expression" dxfId="6" priority="10" stopIfTrue="1">
      <formula>$K13="未実施"</formula>
    </cfRule>
  </conditionalFormatting>
  <conditionalFormatting sqref="O13:BV112">
    <cfRule type="expression" dxfId="5" priority="30" stopIfTrue="1">
      <formula>$CA$3=O$9</formula>
    </cfRule>
  </conditionalFormatting>
  <conditionalFormatting sqref="P10:BV10">
    <cfRule type="expression" dxfId="4" priority="5" stopIfTrue="1">
      <formula>P$10&lt;&gt;""</formula>
    </cfRule>
  </conditionalFormatting>
  <conditionalFormatting sqref="CN12:CP23">
    <cfRule type="expression" dxfId="3" priority="7">
      <formula>$CO$12&lt;&gt;""</formula>
    </cfRule>
  </conditionalFormatting>
  <conditionalFormatting sqref="CN26:CP37">
    <cfRule type="expression" dxfId="2" priority="1">
      <formula>$CO$26&lt;&gt;""</formula>
    </cfRule>
  </conditionalFormatting>
  <conditionalFormatting sqref="CR12:CT15">
    <cfRule type="expression" dxfId="1" priority="8" stopIfTrue="1">
      <formula>$CS$12&lt;&gt;""</formula>
    </cfRule>
  </conditionalFormatting>
  <conditionalFormatting sqref="CR26:CT29">
    <cfRule type="expression" dxfId="0" priority="2">
      <formula>$CS$26&lt;&gt;""</formula>
    </cfRule>
  </conditionalFormatting>
  <dataValidations count="3">
    <dataValidation type="list" allowBlank="1" showInputMessage="1" showErrorMessage="1" sqref="O13:BV112" xr:uid="{00000000-0002-0000-0300-000000000000}">
      <formula1>"○"</formula1>
    </dataValidation>
    <dataValidation type="list" allowBlank="1" showInputMessage="1" showErrorMessage="1" sqref="K13:K112" xr:uid="{00000000-0002-0000-0300-000001000000}">
      <formula1>"陽性,陰性,未実施"</formula1>
    </dataValidation>
    <dataValidation type="list" allowBlank="1" showInputMessage="1" showErrorMessage="1" sqref="I13:I27" xr:uid="{00000000-0002-0000-0300-000002000000}">
      <formula1>"男,女"</formula1>
    </dataValidation>
  </dataValidations>
  <hyperlinks>
    <hyperlink ref="K4" location="'記入例（職員）'!CT10" display="こちら" xr:uid="{00000000-0004-0000-0300-000000000000}"/>
  </hyperlinks>
  <printOptions horizontalCentered="1" verticalCentered="1"/>
  <pageMargins left="0.23622047244094491" right="0" top="0.55118110236220474" bottom="0.35433070866141736" header="0.31496062992125984" footer="0.31496062992125984"/>
  <pageSetup paperSize="8" scale="74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31"/>
  <sheetViews>
    <sheetView view="pageBreakPreview" zoomScaleNormal="100" zoomScaleSheetLayoutView="100" workbookViewId="0">
      <selection activeCell="E11" sqref="E11"/>
    </sheetView>
  </sheetViews>
  <sheetFormatPr defaultRowHeight="13" x14ac:dyDescent="0.2"/>
  <cols>
    <col min="1" max="3" width="10.453125" customWidth="1"/>
    <col min="4" max="4" width="10.453125" bestFit="1" customWidth="1"/>
    <col min="33" max="33" width="9" style="28"/>
    <col min="64" max="64" width="9.26953125" style="89" bestFit="1" customWidth="1"/>
  </cols>
  <sheetData>
    <row r="1" spans="1:64" ht="20.149999999999999" customHeight="1" thickBot="1" x14ac:dyDescent="0.25">
      <c r="A1" t="s">
        <v>66</v>
      </c>
    </row>
    <row r="2" spans="1:64" ht="20.149999999999999" customHeight="1" thickBot="1" x14ac:dyDescent="0.25">
      <c r="A2" s="72"/>
      <c r="B2" s="67" t="s">
        <v>46</v>
      </c>
      <c r="C2" s="68" t="e">
        <f>IF('記載様式（入所者・利用者）'!O9&lt;='記載様式（入所者・利用者）'!$CF$3,'記載様式（入所者・利用者）'!O9,"")</f>
        <v>#VALUE!</v>
      </c>
      <c r="D2" s="73" t="e">
        <f>IF('記載様式（入所者・利用者）'!P9&lt;='記載様式（入所者・利用者）'!$CF$3,'記載様式（入所者・利用者）'!P9,"")</f>
        <v>#VALUE!</v>
      </c>
      <c r="E2" s="73" t="e">
        <f>IF('記載様式（入所者・利用者）'!Q9&lt;='記載様式（入所者・利用者）'!$CF$3,'記載様式（入所者・利用者）'!Q9,"")</f>
        <v>#VALUE!</v>
      </c>
      <c r="F2" s="73" t="e">
        <f>IF('記載様式（入所者・利用者）'!R9&lt;='記載様式（入所者・利用者）'!$CF$3,'記載様式（入所者・利用者）'!R9,"")</f>
        <v>#VALUE!</v>
      </c>
      <c r="G2" s="73" t="e">
        <f>IF('記載様式（入所者・利用者）'!S9&lt;='記載様式（入所者・利用者）'!$CF$3,'記載様式（入所者・利用者）'!S9,"")</f>
        <v>#VALUE!</v>
      </c>
      <c r="H2" s="73" t="e">
        <f>IF('記載様式（入所者・利用者）'!T9&lt;='記載様式（入所者・利用者）'!$CF$3,'記載様式（入所者・利用者）'!T9,"")</f>
        <v>#VALUE!</v>
      </c>
      <c r="I2" s="73" t="e">
        <f>IF('記載様式（入所者・利用者）'!U9&lt;='記載様式（入所者・利用者）'!$CF$3,'記載様式（入所者・利用者）'!U9,"")</f>
        <v>#VALUE!</v>
      </c>
      <c r="J2" s="73" t="e">
        <f>IF('記載様式（入所者・利用者）'!V9&lt;='記載様式（入所者・利用者）'!$CF$3,'記載様式（入所者・利用者）'!V9,"")</f>
        <v>#VALUE!</v>
      </c>
      <c r="K2" s="73" t="e">
        <f>IF('記載様式（入所者・利用者）'!W9&lt;='記載様式（入所者・利用者）'!$CF$3,'記載様式（入所者・利用者）'!W9,"")</f>
        <v>#VALUE!</v>
      </c>
      <c r="L2" s="73" t="e">
        <f>IF('記載様式（入所者・利用者）'!X9&lt;='記載様式（入所者・利用者）'!$CF$3,'記載様式（入所者・利用者）'!X9,"")</f>
        <v>#VALUE!</v>
      </c>
      <c r="M2" s="73" t="e">
        <f>IF('記載様式（入所者・利用者）'!Y9&lt;='記載様式（入所者・利用者）'!$CF$3,'記載様式（入所者・利用者）'!Y9,"")</f>
        <v>#VALUE!</v>
      </c>
      <c r="N2" s="73" t="e">
        <f>IF('記載様式（入所者・利用者）'!Z9&lt;='記載様式（入所者・利用者）'!$CF$3,'記載様式（入所者・利用者）'!Z9,"")</f>
        <v>#VALUE!</v>
      </c>
      <c r="O2" s="73" t="e">
        <f>IF('記載様式（入所者・利用者）'!AA9&lt;='記載様式（入所者・利用者）'!$CF$3,'記載様式（入所者・利用者）'!AA9,"")</f>
        <v>#VALUE!</v>
      </c>
      <c r="P2" s="73" t="e">
        <f>IF('記載様式（入所者・利用者）'!AB9&lt;='記載様式（入所者・利用者）'!$CF$3,'記載様式（入所者・利用者）'!AB9,"")</f>
        <v>#VALUE!</v>
      </c>
      <c r="Q2" s="73" t="e">
        <f>IF('記載様式（入所者・利用者）'!AC9&lt;='記載様式（入所者・利用者）'!$CF$3,'記載様式（入所者・利用者）'!AC9,"")</f>
        <v>#VALUE!</v>
      </c>
      <c r="R2" s="73" t="e">
        <f>IF('記載様式（入所者・利用者）'!AD9&lt;='記載様式（入所者・利用者）'!$CF$3,'記載様式（入所者・利用者）'!AD9,"")</f>
        <v>#VALUE!</v>
      </c>
      <c r="S2" s="73" t="e">
        <f>IF('記載様式（入所者・利用者）'!AE9&lt;='記載様式（入所者・利用者）'!$CF$3,'記載様式（入所者・利用者）'!AE9,"")</f>
        <v>#VALUE!</v>
      </c>
      <c r="T2" s="73" t="e">
        <f>IF('記載様式（入所者・利用者）'!AF9&lt;='記載様式（入所者・利用者）'!$CF$3,'記載様式（入所者・利用者）'!AF9,"")</f>
        <v>#VALUE!</v>
      </c>
      <c r="U2" s="73" t="e">
        <f>IF('記載様式（入所者・利用者）'!AG9&lt;='記載様式（入所者・利用者）'!$CF$3,'記載様式（入所者・利用者）'!AG9,"")</f>
        <v>#VALUE!</v>
      </c>
      <c r="V2" s="73" t="e">
        <f>IF('記載様式（入所者・利用者）'!AH9&lt;='記載様式（入所者・利用者）'!$CF$3,'記載様式（入所者・利用者）'!AH9,"")</f>
        <v>#VALUE!</v>
      </c>
      <c r="W2" s="73" t="e">
        <f>IF('記載様式（入所者・利用者）'!AI9&lt;='記載様式（入所者・利用者）'!$CF$3,'記載様式（入所者・利用者）'!AI9,"")</f>
        <v>#VALUE!</v>
      </c>
      <c r="X2" s="73" t="e">
        <f>IF('記載様式（入所者・利用者）'!AJ9&lt;='記載様式（入所者・利用者）'!$CF$3,'記載様式（入所者・利用者）'!AJ9,"")</f>
        <v>#VALUE!</v>
      </c>
      <c r="Y2" s="73" t="e">
        <f>IF('記載様式（入所者・利用者）'!AK9&lt;='記載様式（入所者・利用者）'!$CF$3,'記載様式（入所者・利用者）'!AK9,"")</f>
        <v>#VALUE!</v>
      </c>
      <c r="Z2" s="73" t="e">
        <f>IF('記載様式（入所者・利用者）'!AL9&lt;='記載様式（入所者・利用者）'!$CF$3,'記載様式（入所者・利用者）'!AL9,"")</f>
        <v>#VALUE!</v>
      </c>
      <c r="AA2" s="73" t="e">
        <f>IF('記載様式（入所者・利用者）'!AM9&lt;='記載様式（入所者・利用者）'!$CF$3,'記載様式（入所者・利用者）'!AM9,"")</f>
        <v>#VALUE!</v>
      </c>
      <c r="AB2" s="73" t="e">
        <f>IF('記載様式（入所者・利用者）'!AN9&lt;='記載様式（入所者・利用者）'!$CF$3,'記載様式（入所者・利用者）'!AN9,"")</f>
        <v>#VALUE!</v>
      </c>
      <c r="AC2" s="73" t="e">
        <f>IF('記載様式（入所者・利用者）'!AO9&lt;='記載様式（入所者・利用者）'!$CF$3,'記載様式（入所者・利用者）'!AO9,"")</f>
        <v>#VALUE!</v>
      </c>
      <c r="AD2" s="73" t="e">
        <f>IF('記載様式（入所者・利用者）'!AP9&lt;='記載様式（入所者・利用者）'!$CF$3,'記載様式（入所者・利用者）'!AP9,"")</f>
        <v>#VALUE!</v>
      </c>
      <c r="AE2" s="73" t="e">
        <f>IF('記載様式（入所者・利用者）'!AQ9&lt;='記載様式（入所者・利用者）'!$CF$3,'記載様式（入所者・利用者）'!AQ9,"")</f>
        <v>#VALUE!</v>
      </c>
      <c r="AF2" s="73" t="e">
        <f>IF('記載様式（入所者・利用者）'!AR9&lt;='記載様式（入所者・利用者）'!$CF$3,'記載様式（入所者・利用者）'!AR9,"")</f>
        <v>#VALUE!</v>
      </c>
      <c r="AG2" s="73" t="e">
        <f>IF('記載様式（入所者・利用者）'!AS9&lt;='記載様式（入所者・利用者）'!$CF$3,'記載様式（入所者・利用者）'!AS9,"")</f>
        <v>#VALUE!</v>
      </c>
      <c r="AH2" s="73" t="e">
        <f>IF('記載様式（入所者・利用者）'!AT9&lt;='記載様式（入所者・利用者）'!$CF$3,'記載様式（入所者・利用者）'!AT9,"")</f>
        <v>#VALUE!</v>
      </c>
      <c r="AI2" s="73" t="e">
        <f>IF('記載様式（入所者・利用者）'!AU9&lt;='記載様式（入所者・利用者）'!$CF$3,'記載様式（入所者・利用者）'!AU9,"")</f>
        <v>#VALUE!</v>
      </c>
      <c r="AJ2" s="73" t="e">
        <f>IF('記載様式（入所者・利用者）'!AV9&lt;='記載様式（入所者・利用者）'!$CF$3,'記載様式（入所者・利用者）'!AV9,"")</f>
        <v>#VALUE!</v>
      </c>
      <c r="AK2" s="73" t="e">
        <f>IF('記載様式（入所者・利用者）'!AW9&lt;='記載様式（入所者・利用者）'!$CF$3,'記載様式（入所者・利用者）'!AW9,"")</f>
        <v>#VALUE!</v>
      </c>
      <c r="AL2" s="73" t="e">
        <f>IF('記載様式（入所者・利用者）'!AX9&lt;='記載様式（入所者・利用者）'!$CF$3,'記載様式（入所者・利用者）'!AX9,"")</f>
        <v>#VALUE!</v>
      </c>
      <c r="AM2" s="73" t="e">
        <f>IF('記載様式（入所者・利用者）'!AY9&lt;='記載様式（入所者・利用者）'!$CF$3,'記載様式（入所者・利用者）'!AY9,"")</f>
        <v>#VALUE!</v>
      </c>
      <c r="AN2" s="73" t="e">
        <f>IF('記載様式（入所者・利用者）'!AZ9&lt;='記載様式（入所者・利用者）'!$CF$3,'記載様式（入所者・利用者）'!AZ9,"")</f>
        <v>#VALUE!</v>
      </c>
      <c r="AO2" s="73" t="e">
        <f>IF('記載様式（入所者・利用者）'!BA9&lt;='記載様式（入所者・利用者）'!$CF$3,'記載様式（入所者・利用者）'!BA9,"")</f>
        <v>#VALUE!</v>
      </c>
      <c r="AP2" s="73" t="e">
        <f>IF('記載様式（入所者・利用者）'!BB9&lt;='記載様式（入所者・利用者）'!$CF$3,'記載様式（入所者・利用者）'!BB9,"")</f>
        <v>#VALUE!</v>
      </c>
      <c r="AQ2" s="73" t="e">
        <f>IF('記載様式（入所者・利用者）'!BC9&lt;='記載様式（入所者・利用者）'!$CF$3,'記載様式（入所者・利用者）'!BC9,"")</f>
        <v>#VALUE!</v>
      </c>
      <c r="AR2" s="73" t="e">
        <f>IF('記載様式（入所者・利用者）'!BD9&lt;='記載様式（入所者・利用者）'!$CF$3,'記載様式（入所者・利用者）'!BD9,"")</f>
        <v>#VALUE!</v>
      </c>
      <c r="AS2" s="73" t="e">
        <f>IF('記載様式（入所者・利用者）'!BE9&lt;='記載様式（入所者・利用者）'!$CF$3,'記載様式（入所者・利用者）'!BE9,"")</f>
        <v>#VALUE!</v>
      </c>
      <c r="AT2" s="73" t="e">
        <f>IF('記載様式（入所者・利用者）'!BF9&lt;='記載様式（入所者・利用者）'!$CF$3,'記載様式（入所者・利用者）'!BF9,"")</f>
        <v>#VALUE!</v>
      </c>
      <c r="AU2" s="73" t="e">
        <f>IF('記載様式（入所者・利用者）'!BG9&lt;='記載様式（入所者・利用者）'!$CF$3,'記載様式（入所者・利用者）'!BG9,"")</f>
        <v>#VALUE!</v>
      </c>
      <c r="AV2" s="73" t="e">
        <f>IF('記載様式（入所者・利用者）'!BH9&lt;='記載様式（入所者・利用者）'!$CF$3,'記載様式（入所者・利用者）'!BH9,"")</f>
        <v>#VALUE!</v>
      </c>
      <c r="AW2" s="73" t="e">
        <f>IF('記載様式（入所者・利用者）'!BI9&lt;='記載様式（入所者・利用者）'!$CF$3,'記載様式（入所者・利用者）'!BI9,"")</f>
        <v>#VALUE!</v>
      </c>
      <c r="AX2" s="73" t="e">
        <f>IF('記載様式（入所者・利用者）'!BJ9&lt;='記載様式（入所者・利用者）'!$CF$3,'記載様式（入所者・利用者）'!BJ9,"")</f>
        <v>#VALUE!</v>
      </c>
      <c r="AY2" s="73" t="e">
        <f>IF('記載様式（入所者・利用者）'!BK9&lt;='記載様式（入所者・利用者）'!$CF$3,'記載様式（入所者・利用者）'!BK9,"")</f>
        <v>#VALUE!</v>
      </c>
      <c r="AZ2" s="73" t="e">
        <f>IF('記載様式（入所者・利用者）'!BL9&lt;='記載様式（入所者・利用者）'!$CF$3,'記載様式（入所者・利用者）'!BL9,"")</f>
        <v>#VALUE!</v>
      </c>
      <c r="BA2" s="73" t="e">
        <f>IF('記載様式（入所者・利用者）'!BM9&lt;='記載様式（入所者・利用者）'!$CF$3,'記載様式（入所者・利用者）'!BM9,"")</f>
        <v>#VALUE!</v>
      </c>
      <c r="BB2" s="73" t="e">
        <f>IF('記載様式（入所者・利用者）'!BN9&lt;='記載様式（入所者・利用者）'!$CF$3,'記載様式（入所者・利用者）'!BN9,"")</f>
        <v>#VALUE!</v>
      </c>
      <c r="BC2" s="73" t="e">
        <f>IF('記載様式（入所者・利用者）'!BO9&lt;='記載様式（入所者・利用者）'!$CF$3,'記載様式（入所者・利用者）'!BO9,"")</f>
        <v>#VALUE!</v>
      </c>
      <c r="BD2" s="73" t="e">
        <f>IF('記載様式（入所者・利用者）'!BP9&lt;='記載様式（入所者・利用者）'!$CF$3,'記載様式（入所者・利用者）'!BP9,"")</f>
        <v>#VALUE!</v>
      </c>
      <c r="BE2" s="73" t="e">
        <f>IF('記載様式（入所者・利用者）'!BQ9&lt;='記載様式（入所者・利用者）'!$CF$3,'記載様式（入所者・利用者）'!BQ9,"")</f>
        <v>#VALUE!</v>
      </c>
      <c r="BF2" s="73" t="e">
        <f>IF('記載様式（入所者・利用者）'!BR9&lt;='記載様式（入所者・利用者）'!$CF$3,'記載様式（入所者・利用者）'!BR9,"")</f>
        <v>#VALUE!</v>
      </c>
      <c r="BG2" s="73" t="e">
        <f>IF('記載様式（入所者・利用者）'!BS9&lt;='記載様式（入所者・利用者）'!$CF$3,'記載様式（入所者・利用者）'!BS9,"")</f>
        <v>#VALUE!</v>
      </c>
      <c r="BH2" s="73" t="e">
        <f>IF('記載様式（入所者・利用者）'!BT9&lt;='記載様式（入所者・利用者）'!$CF$3,'記載様式（入所者・利用者）'!BT9,"")</f>
        <v>#VALUE!</v>
      </c>
      <c r="BI2" s="73" t="e">
        <f>IF('記載様式（入所者・利用者）'!BU9&lt;='記載様式（入所者・利用者）'!$CF$3,'記載様式（入所者・利用者）'!BU9,"")</f>
        <v>#VALUE!</v>
      </c>
      <c r="BJ2" s="74" t="e">
        <f>IF('記載様式（入所者・利用者）'!BV9&lt;='記載様式（入所者・利用者）'!$CF$3,'記載様式（入所者・利用者）'!BV9,"")</f>
        <v>#VALUE!</v>
      </c>
      <c r="BL2" s="90"/>
    </row>
    <row r="3" spans="1:64" ht="20.149999999999999" customHeight="1" x14ac:dyDescent="0.2">
      <c r="A3" s="70" t="s">
        <v>67</v>
      </c>
      <c r="B3" s="49" t="s">
        <v>47</v>
      </c>
      <c r="C3" s="46" t="e">
        <f>IF(C2&lt;='記載様式（入所者・利用者）'!$CF$3,COUNTIF('記載様式（入所者・利用者）'!O:O,"○"),"")</f>
        <v>#VALUE!</v>
      </c>
      <c r="D3" s="71" t="e">
        <f>IF(D2&lt;='記載様式（入所者・利用者）'!$CF$3,COUNTIF('記載様式（入所者・利用者）'!P:P,"○"),"")</f>
        <v>#VALUE!</v>
      </c>
      <c r="E3" s="71" t="e">
        <f>IF(E2&lt;='記載様式（入所者・利用者）'!$CF$3,COUNTIF('記載様式（入所者・利用者）'!Q:Q,"○"),"")</f>
        <v>#VALUE!</v>
      </c>
      <c r="F3" s="71" t="e">
        <f>IF(F2&lt;='記載様式（入所者・利用者）'!$CF$3,COUNTIF('記載様式（入所者・利用者）'!R:R,"○"),"")</f>
        <v>#VALUE!</v>
      </c>
      <c r="G3" s="71" t="e">
        <f>IF(G2&lt;='記載様式（入所者・利用者）'!$CF$3,COUNTIF('記載様式（入所者・利用者）'!S:S,"○"),"")</f>
        <v>#VALUE!</v>
      </c>
      <c r="H3" s="71" t="e">
        <f>IF(H2&lt;='記載様式（入所者・利用者）'!$CF$3,COUNTIF('記載様式（入所者・利用者）'!T:T,"○"),"")</f>
        <v>#VALUE!</v>
      </c>
      <c r="I3" s="71" t="e">
        <f>IF(I2&lt;='記載様式（入所者・利用者）'!$CF$3,COUNTIF('記載様式（入所者・利用者）'!U:U,"○"),"")</f>
        <v>#VALUE!</v>
      </c>
      <c r="J3" s="71" t="e">
        <f>IF(J2&lt;='記載様式（入所者・利用者）'!$CF$3,COUNTIF('記載様式（入所者・利用者）'!V:V,"○"),"")</f>
        <v>#VALUE!</v>
      </c>
      <c r="K3" s="71" t="e">
        <f>IF(K2&lt;='記載様式（入所者・利用者）'!$CF$3,COUNTIF('記載様式（入所者・利用者）'!W:W,"○"),"")</f>
        <v>#VALUE!</v>
      </c>
      <c r="L3" s="71" t="e">
        <f>IF(L2&lt;='記載様式（入所者・利用者）'!$CF$3,COUNTIF('記載様式（入所者・利用者）'!X:X,"○"),"")</f>
        <v>#VALUE!</v>
      </c>
      <c r="M3" s="71" t="e">
        <f>IF(M2&lt;='記載様式（入所者・利用者）'!$CF$3,COUNTIF('記載様式（入所者・利用者）'!Y:Y,"○"),"")</f>
        <v>#VALUE!</v>
      </c>
      <c r="N3" s="71" t="e">
        <f>IF(N2&lt;='記載様式（入所者・利用者）'!$CF$3,COUNTIF('記載様式（入所者・利用者）'!Z:Z,"○"),"")</f>
        <v>#VALUE!</v>
      </c>
      <c r="O3" s="71" t="e">
        <f>IF(O2&lt;='記載様式（入所者・利用者）'!$CF$3,COUNTIF('記載様式（入所者・利用者）'!AA:AA,"○"),"")</f>
        <v>#VALUE!</v>
      </c>
      <c r="P3" s="71" t="e">
        <f>IF(P2&lt;='記載様式（入所者・利用者）'!$CF$3,COUNTIF('記載様式（入所者・利用者）'!AB:AB,"○"),"")</f>
        <v>#VALUE!</v>
      </c>
      <c r="Q3" s="71" t="e">
        <f>IF(Q2&lt;='記載様式（入所者・利用者）'!$CF$3,COUNTIF('記載様式（入所者・利用者）'!AC:AC,"○"),"")</f>
        <v>#VALUE!</v>
      </c>
      <c r="R3" s="71" t="e">
        <f>IF(R2&lt;='記載様式（入所者・利用者）'!$CF$3,COUNTIF('記載様式（入所者・利用者）'!AD:AD,"○"),"")</f>
        <v>#VALUE!</v>
      </c>
      <c r="S3" s="71" t="e">
        <f>IF(S2&lt;='記載様式（入所者・利用者）'!$CF$3,COUNTIF('記載様式（入所者・利用者）'!AE:AE,"○"),"")</f>
        <v>#VALUE!</v>
      </c>
      <c r="T3" s="71" t="e">
        <f>IF(T2&lt;='記載様式（入所者・利用者）'!$CF$3,COUNTIF('記載様式（入所者・利用者）'!AF:AF,"○"),"")</f>
        <v>#VALUE!</v>
      </c>
      <c r="U3" s="71" t="e">
        <f>IF(U2&lt;='記載様式（入所者・利用者）'!$CF$3,COUNTIF('記載様式（入所者・利用者）'!AG:AG,"○"),"")</f>
        <v>#VALUE!</v>
      </c>
      <c r="V3" s="71" t="e">
        <f>IF(V2&lt;='記載様式（入所者・利用者）'!$CF$3,COUNTIF('記載様式（入所者・利用者）'!AH:AH,"○"),"")</f>
        <v>#VALUE!</v>
      </c>
      <c r="W3" s="71" t="e">
        <f>IF(W2&lt;='記載様式（入所者・利用者）'!$CF$3,COUNTIF('記載様式（入所者・利用者）'!AI:AI,"○"),"")</f>
        <v>#VALUE!</v>
      </c>
      <c r="X3" s="71" t="e">
        <f>IF(X2&lt;='記載様式（入所者・利用者）'!$CF$3,COUNTIF('記載様式（入所者・利用者）'!AJ:AJ,"○"),"")</f>
        <v>#VALUE!</v>
      </c>
      <c r="Y3" s="71" t="e">
        <f>IF(Y2&lt;='記載様式（入所者・利用者）'!$CF$3,COUNTIF('記載様式（入所者・利用者）'!AK:AK,"○"),"")</f>
        <v>#VALUE!</v>
      </c>
      <c r="Z3" s="71" t="e">
        <f>IF(Z2&lt;='記載様式（入所者・利用者）'!$CF$3,COUNTIF('記載様式（入所者・利用者）'!AL:AL,"○"),"")</f>
        <v>#VALUE!</v>
      </c>
      <c r="AA3" s="71" t="e">
        <f>IF(AA2&lt;='記載様式（入所者・利用者）'!$CF$3,COUNTIF('記載様式（入所者・利用者）'!AM:AM,"○"),"")</f>
        <v>#VALUE!</v>
      </c>
      <c r="AB3" s="71" t="e">
        <f>IF(AB2&lt;='記載様式（入所者・利用者）'!$CF$3,COUNTIF('記載様式（入所者・利用者）'!AN:AN,"○"),"")</f>
        <v>#VALUE!</v>
      </c>
      <c r="AC3" s="71" t="e">
        <f>IF(AC2&lt;='記載様式（入所者・利用者）'!$CF$3,COUNTIF('記載様式（入所者・利用者）'!AO:AO,"○"),"")</f>
        <v>#VALUE!</v>
      </c>
      <c r="AD3" s="71" t="e">
        <f>IF(AD2&lt;='記載様式（入所者・利用者）'!$CF$3,COUNTIF('記載様式（入所者・利用者）'!AP:AP,"○"),"")</f>
        <v>#VALUE!</v>
      </c>
      <c r="AE3" s="71" t="e">
        <f>IF(AE2&lt;='記載様式（入所者・利用者）'!$CF$3,COUNTIF('記載様式（入所者・利用者）'!AQ:AQ,"○"),"")</f>
        <v>#VALUE!</v>
      </c>
      <c r="AF3" s="71" t="e">
        <f>IF(AF2&lt;='記載様式（入所者・利用者）'!$CF$3,COUNTIF('記載様式（入所者・利用者）'!AR:AR,"○"),"")</f>
        <v>#VALUE!</v>
      </c>
      <c r="AG3" s="71" t="e">
        <f>IF(AG2&lt;='記載様式（入所者・利用者）'!$CF$3,COUNTIF('記載様式（入所者・利用者）'!AS:AS,"○"),"")</f>
        <v>#VALUE!</v>
      </c>
      <c r="AH3" s="71" t="e">
        <f>IF(AH2&lt;='記載様式（入所者・利用者）'!$CF$3,COUNTIF('記載様式（入所者・利用者）'!AT:AT,"○"),"")</f>
        <v>#VALUE!</v>
      </c>
      <c r="AI3" s="71" t="e">
        <f>IF(AI2&lt;='記載様式（入所者・利用者）'!$CF$3,COUNTIF('記載様式（入所者・利用者）'!AU:AU,"○"),"")</f>
        <v>#VALUE!</v>
      </c>
      <c r="AJ3" s="71" t="e">
        <f>IF(AJ2&lt;='記載様式（入所者・利用者）'!$CF$3,COUNTIF('記載様式（入所者・利用者）'!AV:AV,"○"),"")</f>
        <v>#VALUE!</v>
      </c>
      <c r="AK3" s="71" t="e">
        <f>IF(AK2&lt;='記載様式（入所者・利用者）'!$CF$3,COUNTIF('記載様式（入所者・利用者）'!AW:AW,"○"),"")</f>
        <v>#VALUE!</v>
      </c>
      <c r="AL3" s="71" t="e">
        <f>IF(AL2&lt;='記載様式（入所者・利用者）'!$CF$3,COUNTIF('記載様式（入所者・利用者）'!AX:AX,"○"),"")</f>
        <v>#VALUE!</v>
      </c>
      <c r="AM3" s="71" t="e">
        <f>IF(AM2&lt;='記載様式（入所者・利用者）'!$CF$3,COUNTIF('記載様式（入所者・利用者）'!AY:AY,"○"),"")</f>
        <v>#VALUE!</v>
      </c>
      <c r="AN3" s="71" t="e">
        <f>IF(AN2&lt;='記載様式（入所者・利用者）'!$CF$3,COUNTIF('記載様式（入所者・利用者）'!AZ:AZ,"○"),"")</f>
        <v>#VALUE!</v>
      </c>
      <c r="AO3" s="71" t="e">
        <f>IF(AO2&lt;='記載様式（入所者・利用者）'!$CF$3,COUNTIF('記載様式（入所者・利用者）'!BA:BA,"○"),"")</f>
        <v>#VALUE!</v>
      </c>
      <c r="AP3" s="71" t="e">
        <f>IF(AP2&lt;='記載様式（入所者・利用者）'!$CF$3,COUNTIF('記載様式（入所者・利用者）'!BB:BB,"○"),"")</f>
        <v>#VALUE!</v>
      </c>
      <c r="AQ3" s="71" t="e">
        <f>IF(AQ2&lt;='記載様式（入所者・利用者）'!$CF$3,COUNTIF('記載様式（入所者・利用者）'!BC:BC,"○"),"")</f>
        <v>#VALUE!</v>
      </c>
      <c r="AR3" s="71" t="e">
        <f>IF(AR2&lt;='記載様式（入所者・利用者）'!$CF$3,COUNTIF('記載様式（入所者・利用者）'!BD:BD,"○"),"")</f>
        <v>#VALUE!</v>
      </c>
      <c r="AS3" s="71" t="e">
        <f>IF(AS2&lt;='記載様式（入所者・利用者）'!$CF$3,COUNTIF('記載様式（入所者・利用者）'!BE:BE,"○"),"")</f>
        <v>#VALUE!</v>
      </c>
      <c r="AT3" s="71" t="e">
        <f>IF(AT2&lt;='記載様式（入所者・利用者）'!$CF$3,COUNTIF('記載様式（入所者・利用者）'!BF:BF,"○"),"")</f>
        <v>#VALUE!</v>
      </c>
      <c r="AU3" s="71" t="e">
        <f>IF(AU2&lt;='記載様式（入所者・利用者）'!$CF$3,COUNTIF('記載様式（入所者・利用者）'!BG:BG,"○"),"")</f>
        <v>#VALUE!</v>
      </c>
      <c r="AV3" s="71" t="e">
        <f>IF(AV2&lt;='記載様式（入所者・利用者）'!$CF$3,COUNTIF('記載様式（入所者・利用者）'!BH:BH,"○"),"")</f>
        <v>#VALUE!</v>
      </c>
      <c r="AW3" s="71" t="e">
        <f>IF(AW2&lt;='記載様式（入所者・利用者）'!$CF$3,COUNTIF('記載様式（入所者・利用者）'!BI:BI,"○"),"")</f>
        <v>#VALUE!</v>
      </c>
      <c r="AX3" s="71" t="e">
        <f>IF(AX2&lt;='記載様式（入所者・利用者）'!$CF$3,COUNTIF('記載様式（入所者・利用者）'!BJ:BJ,"○"),"")</f>
        <v>#VALUE!</v>
      </c>
      <c r="AY3" s="71" t="e">
        <f>IF(AY2&lt;='記載様式（入所者・利用者）'!$CF$3,COUNTIF('記載様式（入所者・利用者）'!BK:BK,"○"),"")</f>
        <v>#VALUE!</v>
      </c>
      <c r="AZ3" s="71" t="e">
        <f>IF(AZ2&lt;='記載様式（入所者・利用者）'!$CF$3,COUNTIF('記載様式（入所者・利用者）'!BL:BL,"○"),"")</f>
        <v>#VALUE!</v>
      </c>
      <c r="BA3" s="71" t="e">
        <f>IF(BA2&lt;='記載様式（入所者・利用者）'!$CF$3,COUNTIF('記載様式（入所者・利用者）'!BM:BM,"○"),"")</f>
        <v>#VALUE!</v>
      </c>
      <c r="BB3" s="71" t="e">
        <f>IF(BB2&lt;='記載様式（入所者・利用者）'!$CF$3,COUNTIF('記載様式（入所者・利用者）'!BN:BN,"○"),"")</f>
        <v>#VALUE!</v>
      </c>
      <c r="BC3" s="71" t="e">
        <f>IF(BC2&lt;='記載様式（入所者・利用者）'!$CF$3,COUNTIF('記載様式（入所者・利用者）'!BO:BO,"○"),"")</f>
        <v>#VALUE!</v>
      </c>
      <c r="BD3" s="71" t="e">
        <f>IF(BD2&lt;='記載様式（入所者・利用者）'!$CF$3,COUNTIF('記載様式（入所者・利用者）'!BP:BP,"○"),"")</f>
        <v>#VALUE!</v>
      </c>
      <c r="BE3" s="71" t="e">
        <f>IF(BE2&lt;='記載様式（入所者・利用者）'!$CF$3,COUNTIF('記載様式（入所者・利用者）'!BQ:BQ,"○"),"")</f>
        <v>#VALUE!</v>
      </c>
      <c r="BF3" s="71" t="e">
        <f>IF(BF2&lt;='記載様式（入所者・利用者）'!$CF$3,COUNTIF('記載様式（入所者・利用者）'!BR:BR,"○"),"")</f>
        <v>#VALUE!</v>
      </c>
      <c r="BG3" s="71" t="e">
        <f>IF(BG2&lt;='記載様式（入所者・利用者）'!$CF$3,COUNTIF('記載様式（入所者・利用者）'!BS:BS,"○"),"")</f>
        <v>#VALUE!</v>
      </c>
      <c r="BH3" s="71" t="e">
        <f>IF(BH2&lt;='記載様式（入所者・利用者）'!$CF$3,COUNTIF('記載様式（入所者・利用者）'!BT:BT,"○"),"")</f>
        <v>#VALUE!</v>
      </c>
      <c r="BI3" s="71" t="e">
        <f>IF(BI2&lt;='記載様式（入所者・利用者）'!$CF$3,COUNTIF('記載様式（入所者・利用者）'!BU:BU,"○"),"")</f>
        <v>#VALUE!</v>
      </c>
      <c r="BJ3" s="45" t="e">
        <f>IF(BJ2&lt;='記載様式（入所者・利用者）'!$CF$3,COUNTIF('記載様式（入所者・利用者）'!BV:BV,"○"),"")</f>
        <v>#VALUE!</v>
      </c>
      <c r="BK3" s="88"/>
      <c r="BL3" s="90"/>
    </row>
    <row r="4" spans="1:64" ht="20.149999999999999" customHeight="1" x14ac:dyDescent="0.2">
      <c r="A4" s="56" t="s">
        <v>68</v>
      </c>
      <c r="B4" s="54" t="s">
        <v>47</v>
      </c>
      <c r="C4" s="22" t="e">
        <f>IF(C2&lt;='記載様式（入所者・利用者）'!$CF$3,COUNTIF('記載様式（職員）'!O:O,"○"),"")</f>
        <v>#VALUE!</v>
      </c>
      <c r="D4" s="23" t="e">
        <f>IF(D2&lt;='記載様式（入所者・利用者）'!$CF$3,COUNTIF('記載様式（職員）'!P:P,"○"),"")</f>
        <v>#VALUE!</v>
      </c>
      <c r="E4" s="23" t="e">
        <f>IF(E2&lt;='記載様式（入所者・利用者）'!$CF$3,COUNTIF('記載様式（職員）'!Q:Q,"○"),"")</f>
        <v>#VALUE!</v>
      </c>
      <c r="F4" s="23" t="e">
        <f>IF(F2&lt;='記載様式（入所者・利用者）'!$CF$3,COUNTIF('記載様式（職員）'!R:R,"○"),"")</f>
        <v>#VALUE!</v>
      </c>
      <c r="G4" s="23" t="e">
        <f>IF(G2&lt;='記載様式（入所者・利用者）'!$CF$3,COUNTIF('記載様式（職員）'!S:S,"○"),"")</f>
        <v>#VALUE!</v>
      </c>
      <c r="H4" s="23" t="e">
        <f>IF(H2&lt;='記載様式（入所者・利用者）'!$CF$3,COUNTIF('記載様式（職員）'!T:T,"○"),"")</f>
        <v>#VALUE!</v>
      </c>
      <c r="I4" s="23" t="e">
        <f>IF(I2&lt;='記載様式（入所者・利用者）'!$CF$3,COUNTIF('記載様式（職員）'!U:U,"○"),"")</f>
        <v>#VALUE!</v>
      </c>
      <c r="J4" s="23" t="e">
        <f>IF(J2&lt;='記載様式（入所者・利用者）'!$CF$3,COUNTIF('記載様式（職員）'!V:V,"○"),"")</f>
        <v>#VALUE!</v>
      </c>
      <c r="K4" s="23" t="e">
        <f>IF(K2&lt;='記載様式（入所者・利用者）'!$CF$3,COUNTIF('記載様式（職員）'!W:W,"○"),"")</f>
        <v>#VALUE!</v>
      </c>
      <c r="L4" s="23" t="e">
        <f>IF(L2&lt;='記載様式（入所者・利用者）'!$CF$3,COUNTIF('記載様式（職員）'!X:X,"○"),"")</f>
        <v>#VALUE!</v>
      </c>
      <c r="M4" s="23" t="e">
        <f>IF(M2&lt;='記載様式（入所者・利用者）'!$CF$3,COUNTIF('記載様式（職員）'!Y:Y,"○"),"")</f>
        <v>#VALUE!</v>
      </c>
      <c r="N4" s="23" t="e">
        <f>IF(N2&lt;='記載様式（入所者・利用者）'!$CF$3,COUNTIF('記載様式（職員）'!Z:Z,"○"),"")</f>
        <v>#VALUE!</v>
      </c>
      <c r="O4" s="23" t="e">
        <f>IF(O2&lt;='記載様式（入所者・利用者）'!$CF$3,COUNTIF('記載様式（職員）'!AA:AA,"○"),"")</f>
        <v>#VALUE!</v>
      </c>
      <c r="P4" s="23" t="e">
        <f>IF(P2&lt;='記載様式（入所者・利用者）'!$CF$3,COUNTIF('記載様式（職員）'!AB:AB,"○"),"")</f>
        <v>#VALUE!</v>
      </c>
      <c r="Q4" s="23" t="e">
        <f>IF(Q2&lt;='記載様式（入所者・利用者）'!$CF$3,COUNTIF('記載様式（職員）'!AC:AC,"○"),"")</f>
        <v>#VALUE!</v>
      </c>
      <c r="R4" s="23" t="e">
        <f>IF(R2&lt;='記載様式（入所者・利用者）'!$CF$3,COUNTIF('記載様式（職員）'!AD:AD,"○"),"")</f>
        <v>#VALUE!</v>
      </c>
      <c r="S4" s="23" t="e">
        <f>IF(S2&lt;='記載様式（入所者・利用者）'!$CF$3,COUNTIF('記載様式（職員）'!AE:AE,"○"),"")</f>
        <v>#VALUE!</v>
      </c>
      <c r="T4" s="23" t="e">
        <f>IF(T2&lt;='記載様式（入所者・利用者）'!$CF$3,COUNTIF('記載様式（職員）'!AF:AF,"○"),"")</f>
        <v>#VALUE!</v>
      </c>
      <c r="U4" s="23" t="e">
        <f>IF(U2&lt;='記載様式（入所者・利用者）'!$CF$3,COUNTIF('記載様式（職員）'!AG:AG,"○"),"")</f>
        <v>#VALUE!</v>
      </c>
      <c r="V4" s="23" t="e">
        <f>IF(V2&lt;='記載様式（入所者・利用者）'!$CF$3,COUNTIF('記載様式（職員）'!AH:AH,"○"),"")</f>
        <v>#VALUE!</v>
      </c>
      <c r="W4" s="23" t="e">
        <f>IF(W2&lt;='記載様式（入所者・利用者）'!$CF$3,COUNTIF('記載様式（職員）'!AI:AI,"○"),"")</f>
        <v>#VALUE!</v>
      </c>
      <c r="X4" s="23" t="e">
        <f>IF(X2&lt;='記載様式（入所者・利用者）'!$CF$3,COUNTIF('記載様式（職員）'!AJ:AJ,"○"),"")</f>
        <v>#VALUE!</v>
      </c>
      <c r="Y4" s="23" t="e">
        <f>IF(Y2&lt;='記載様式（入所者・利用者）'!$CF$3,COUNTIF('記載様式（職員）'!AK:AK,"○"),"")</f>
        <v>#VALUE!</v>
      </c>
      <c r="Z4" s="23" t="e">
        <f>IF(Z2&lt;='記載様式（入所者・利用者）'!$CF$3,COUNTIF('記載様式（職員）'!AL:AL,"○"),"")</f>
        <v>#VALUE!</v>
      </c>
      <c r="AA4" s="23" t="e">
        <f>IF(AA2&lt;='記載様式（入所者・利用者）'!$CF$3,COUNTIF('記載様式（職員）'!AM:AM,"○"),"")</f>
        <v>#VALUE!</v>
      </c>
      <c r="AB4" s="23" t="e">
        <f>IF(AB2&lt;='記載様式（入所者・利用者）'!$CF$3,COUNTIF('記載様式（職員）'!AN:AN,"○"),"")</f>
        <v>#VALUE!</v>
      </c>
      <c r="AC4" s="23" t="e">
        <f>IF(AC2&lt;='記載様式（入所者・利用者）'!$CF$3,COUNTIF('記載様式（職員）'!AO:AO,"○"),"")</f>
        <v>#VALUE!</v>
      </c>
      <c r="AD4" s="23" t="e">
        <f>IF(AD2&lt;='記載様式（入所者・利用者）'!$CF$3,COUNTIF('記載様式（職員）'!AP:AP,"○"),"")</f>
        <v>#VALUE!</v>
      </c>
      <c r="AE4" s="23" t="e">
        <f>IF(AE2&lt;='記載様式（入所者・利用者）'!$CF$3,COUNTIF('記載様式（職員）'!AQ:AQ,"○"),"")</f>
        <v>#VALUE!</v>
      </c>
      <c r="AF4" s="23" t="e">
        <f>IF(AF2&lt;='記載様式（入所者・利用者）'!$CF$3,COUNTIF('記載様式（職員）'!AR:AR,"○"),"")</f>
        <v>#VALUE!</v>
      </c>
      <c r="AG4" s="23" t="e">
        <f>IF(AG2&lt;='記載様式（入所者・利用者）'!$CF$3,COUNTIF('記載様式（職員）'!AS:AS,"○"),"")</f>
        <v>#VALUE!</v>
      </c>
      <c r="AH4" s="23" t="e">
        <f>IF(AH2&lt;='記載様式（入所者・利用者）'!$CF$3,COUNTIF('記載様式（職員）'!AT:AT,"○"),"")</f>
        <v>#VALUE!</v>
      </c>
      <c r="AI4" s="23" t="e">
        <f>IF(AI2&lt;='記載様式（入所者・利用者）'!$CF$3,COUNTIF('記載様式（職員）'!AU:AU,"○"),"")</f>
        <v>#VALUE!</v>
      </c>
      <c r="AJ4" s="23" t="e">
        <f>IF(AJ2&lt;='記載様式（入所者・利用者）'!$CF$3,COUNTIF('記載様式（職員）'!AV:AV,"○"),"")</f>
        <v>#VALUE!</v>
      </c>
      <c r="AK4" s="23" t="e">
        <f>IF(AK2&lt;='記載様式（入所者・利用者）'!$CF$3,COUNTIF('記載様式（職員）'!AW:AW,"○"),"")</f>
        <v>#VALUE!</v>
      </c>
      <c r="AL4" s="23" t="e">
        <f>IF(AL2&lt;='記載様式（入所者・利用者）'!$CF$3,COUNTIF('記載様式（職員）'!AX:AX,"○"),"")</f>
        <v>#VALUE!</v>
      </c>
      <c r="AM4" s="23" t="e">
        <f>IF(AM2&lt;='記載様式（入所者・利用者）'!$CF$3,COUNTIF('記載様式（職員）'!AY:AY,"○"),"")</f>
        <v>#VALUE!</v>
      </c>
      <c r="AN4" s="23" t="e">
        <f>IF(AN2&lt;='記載様式（入所者・利用者）'!$CF$3,COUNTIF('記載様式（職員）'!AZ:AZ,"○"),"")</f>
        <v>#VALUE!</v>
      </c>
      <c r="AO4" s="23" t="e">
        <f>IF(AO2&lt;='記載様式（入所者・利用者）'!$CF$3,COUNTIF('記載様式（職員）'!BA:BA,"○"),"")</f>
        <v>#VALUE!</v>
      </c>
      <c r="AP4" s="23" t="e">
        <f>IF(AP2&lt;='記載様式（入所者・利用者）'!$CF$3,COUNTIF('記載様式（職員）'!BB:BB,"○"),"")</f>
        <v>#VALUE!</v>
      </c>
      <c r="AQ4" s="23" t="e">
        <f>IF(AQ2&lt;='記載様式（入所者・利用者）'!$CF$3,COUNTIF('記載様式（職員）'!BC:BC,"○"),"")</f>
        <v>#VALUE!</v>
      </c>
      <c r="AR4" s="23" t="e">
        <f>IF(AR2&lt;='記載様式（入所者・利用者）'!$CF$3,COUNTIF('記載様式（職員）'!BD:BD,"○"),"")</f>
        <v>#VALUE!</v>
      </c>
      <c r="AS4" s="23" t="e">
        <f>IF(AS2&lt;='記載様式（入所者・利用者）'!$CF$3,COUNTIF('記載様式（職員）'!BE:BE,"○"),"")</f>
        <v>#VALUE!</v>
      </c>
      <c r="AT4" s="23" t="e">
        <f>IF(AT2&lt;='記載様式（入所者・利用者）'!$CF$3,COUNTIF('記載様式（職員）'!BF:BF,"○"),"")</f>
        <v>#VALUE!</v>
      </c>
      <c r="AU4" s="23" t="e">
        <f>IF(AU2&lt;='記載様式（入所者・利用者）'!$CF$3,COUNTIF('記載様式（職員）'!BG:BG,"○"),"")</f>
        <v>#VALUE!</v>
      </c>
      <c r="AV4" s="23" t="e">
        <f>IF(AV2&lt;='記載様式（入所者・利用者）'!$CF$3,COUNTIF('記載様式（職員）'!BH:BH,"○"),"")</f>
        <v>#VALUE!</v>
      </c>
      <c r="AW4" s="23" t="e">
        <f>IF(AW2&lt;='記載様式（入所者・利用者）'!$CF$3,COUNTIF('記載様式（職員）'!BI:BI,"○"),"")</f>
        <v>#VALUE!</v>
      </c>
      <c r="AX4" s="23" t="e">
        <f>IF(AX2&lt;='記載様式（入所者・利用者）'!$CF$3,COUNTIF('記載様式（職員）'!BJ:BJ,"○"),"")</f>
        <v>#VALUE!</v>
      </c>
      <c r="AY4" s="23" t="e">
        <f>IF(AY2&lt;='記載様式（入所者・利用者）'!$CF$3,COUNTIF('記載様式（職員）'!BK:BK,"○"),"")</f>
        <v>#VALUE!</v>
      </c>
      <c r="AZ4" s="23" t="e">
        <f>IF(AZ2&lt;='記載様式（入所者・利用者）'!$CF$3,COUNTIF('記載様式（職員）'!BL:BL,"○"),"")</f>
        <v>#VALUE!</v>
      </c>
      <c r="BA4" s="23" t="e">
        <f>IF(BA2&lt;='記載様式（入所者・利用者）'!$CF$3,COUNTIF('記載様式（職員）'!BM:BM,"○"),"")</f>
        <v>#VALUE!</v>
      </c>
      <c r="BB4" s="23" t="e">
        <f>IF(BB2&lt;='記載様式（入所者・利用者）'!$CF$3,COUNTIF('記載様式（職員）'!BN:BN,"○"),"")</f>
        <v>#VALUE!</v>
      </c>
      <c r="BC4" s="23" t="e">
        <f>IF(BC2&lt;='記載様式（入所者・利用者）'!$CF$3,COUNTIF('記載様式（職員）'!BO:BO,"○"),"")</f>
        <v>#VALUE!</v>
      </c>
      <c r="BD4" s="23" t="e">
        <f>IF(BD2&lt;='記載様式（入所者・利用者）'!$CF$3,COUNTIF('記載様式（職員）'!BP:BP,"○"),"")</f>
        <v>#VALUE!</v>
      </c>
      <c r="BE4" s="23" t="e">
        <f>IF(BE2&lt;='記載様式（入所者・利用者）'!$CF$3,COUNTIF('記載様式（職員）'!BQ:BQ,"○"),"")</f>
        <v>#VALUE!</v>
      </c>
      <c r="BF4" s="23" t="e">
        <f>IF(BF2&lt;='記載様式（入所者・利用者）'!$CF$3,COUNTIF('記載様式（職員）'!BR:BR,"○"),"")</f>
        <v>#VALUE!</v>
      </c>
      <c r="BG4" s="23" t="e">
        <f>IF(BG2&lt;='記載様式（入所者・利用者）'!$CF$3,COUNTIF('記載様式（職員）'!BS:BS,"○"),"")</f>
        <v>#VALUE!</v>
      </c>
      <c r="BH4" s="23" t="e">
        <f>IF(BH2&lt;='記載様式（入所者・利用者）'!$CF$3,COUNTIF('記載様式（職員）'!BT:BT,"○"),"")</f>
        <v>#VALUE!</v>
      </c>
      <c r="BI4" s="23" t="e">
        <f>IF(BI2&lt;='記載様式（入所者・利用者）'!$CF$3,COUNTIF('記載様式（職員）'!BU:BU,"○"),"")</f>
        <v>#VALUE!</v>
      </c>
      <c r="BJ4" s="21" t="e">
        <f>IF(BJ2&lt;='記載様式（入所者・利用者）'!$CF$3,COUNTIF('記載様式（職員）'!BV:BV,"○"),"")</f>
        <v>#VALUE!</v>
      </c>
      <c r="BK4" s="88"/>
      <c r="BL4" s="90"/>
    </row>
    <row r="5" spans="1:64" ht="20.149999999999999" customHeight="1" thickBot="1" x14ac:dyDescent="0.25">
      <c r="A5" s="50" t="s">
        <v>69</v>
      </c>
      <c r="B5" s="55" t="s">
        <v>47</v>
      </c>
      <c r="C5" s="51" t="e">
        <f>IF(C2&lt;='記載様式（入所者・利用者）'!$CF$3,C3+C4,"")</f>
        <v>#VALUE!</v>
      </c>
      <c r="D5" s="52" t="e">
        <f>IF(D2&lt;='記載様式（入所者・利用者）'!$CF$3,D3+D4,"")</f>
        <v>#VALUE!</v>
      </c>
      <c r="E5" s="52" t="e">
        <f>IF(E2&lt;='記載様式（入所者・利用者）'!$CF$3,E3+E4,"")</f>
        <v>#VALUE!</v>
      </c>
      <c r="F5" s="52" t="e">
        <f>IF(F2&lt;='記載様式（入所者・利用者）'!$CF$3,F3+F4,"")</f>
        <v>#VALUE!</v>
      </c>
      <c r="G5" s="52" t="e">
        <f>IF(G2&lt;='記載様式（入所者・利用者）'!$CF$3,G3+G4,"")</f>
        <v>#VALUE!</v>
      </c>
      <c r="H5" s="52" t="e">
        <f>IF(H2&lt;='記載様式（入所者・利用者）'!$CF$3,H3+H4,"")</f>
        <v>#VALUE!</v>
      </c>
      <c r="I5" s="52" t="e">
        <f>IF(I2&lt;='記載様式（入所者・利用者）'!$CF$3,I3+I4,"")</f>
        <v>#VALUE!</v>
      </c>
      <c r="J5" s="52" t="e">
        <f>IF(J2&lt;='記載様式（入所者・利用者）'!$CF$3,J3+J4,"")</f>
        <v>#VALUE!</v>
      </c>
      <c r="K5" s="52" t="e">
        <f>IF(K2&lt;='記載様式（入所者・利用者）'!$CF$3,K3+K4,"")</f>
        <v>#VALUE!</v>
      </c>
      <c r="L5" s="52" t="e">
        <f>IF(L2&lt;='記載様式（入所者・利用者）'!$CF$3,L3+L4,"")</f>
        <v>#VALUE!</v>
      </c>
      <c r="M5" s="52" t="e">
        <f>IF(M2&lt;='記載様式（入所者・利用者）'!$CF$3,M3+M4,"")</f>
        <v>#VALUE!</v>
      </c>
      <c r="N5" s="52" t="e">
        <f>IF(N2&lt;='記載様式（入所者・利用者）'!$CF$3,N3+N4,"")</f>
        <v>#VALUE!</v>
      </c>
      <c r="O5" s="52" t="e">
        <f>IF(O2&lt;='記載様式（入所者・利用者）'!$CF$3,O3+O4,"")</f>
        <v>#VALUE!</v>
      </c>
      <c r="P5" s="52" t="e">
        <f>IF(P2&lt;='記載様式（入所者・利用者）'!$CF$3,P3+P4,"")</f>
        <v>#VALUE!</v>
      </c>
      <c r="Q5" s="52" t="e">
        <f>IF(Q2&lt;='記載様式（入所者・利用者）'!$CF$3,Q3+Q4,"")</f>
        <v>#VALUE!</v>
      </c>
      <c r="R5" s="52" t="e">
        <f>IF(R2&lt;='記載様式（入所者・利用者）'!$CF$3,R3+R4,"")</f>
        <v>#VALUE!</v>
      </c>
      <c r="S5" s="52" t="e">
        <f>IF(S2&lt;='記載様式（入所者・利用者）'!$CF$3,S3+S4,"")</f>
        <v>#VALUE!</v>
      </c>
      <c r="T5" s="52" t="e">
        <f>IF(T2&lt;='記載様式（入所者・利用者）'!$CF$3,T3+T4,"")</f>
        <v>#VALUE!</v>
      </c>
      <c r="U5" s="52" t="e">
        <f>IF(U2&lt;='記載様式（入所者・利用者）'!$CF$3,U3+U4,"")</f>
        <v>#VALUE!</v>
      </c>
      <c r="V5" s="52" t="e">
        <f>IF(V2&lt;='記載様式（入所者・利用者）'!$CF$3,V3+V4,"")</f>
        <v>#VALUE!</v>
      </c>
      <c r="W5" s="52" t="e">
        <f>IF(W2&lt;='記載様式（入所者・利用者）'!$CF$3,W3+W4,"")</f>
        <v>#VALUE!</v>
      </c>
      <c r="X5" s="52" t="e">
        <f>IF(X2&lt;='記載様式（入所者・利用者）'!$CF$3,X3+X4,"")</f>
        <v>#VALUE!</v>
      </c>
      <c r="Y5" s="52" t="e">
        <f>IF(Y2&lt;='記載様式（入所者・利用者）'!$CF$3,Y3+Y4,"")</f>
        <v>#VALUE!</v>
      </c>
      <c r="Z5" s="52" t="e">
        <f>IF(Z2&lt;='記載様式（入所者・利用者）'!$CF$3,Z3+Z4,"")</f>
        <v>#VALUE!</v>
      </c>
      <c r="AA5" s="52" t="e">
        <f>IF(AA2&lt;='記載様式（入所者・利用者）'!$CF$3,AA3+AA4,"")</f>
        <v>#VALUE!</v>
      </c>
      <c r="AB5" s="52" t="e">
        <f>IF(AB2&lt;='記載様式（入所者・利用者）'!$CF$3,AB3+AB4,"")</f>
        <v>#VALUE!</v>
      </c>
      <c r="AC5" s="52" t="e">
        <f>IF(AC2&lt;='記載様式（入所者・利用者）'!$CF$3,AC3+AC4,"")</f>
        <v>#VALUE!</v>
      </c>
      <c r="AD5" s="52" t="e">
        <f>IF(AD2&lt;='記載様式（入所者・利用者）'!$CF$3,AD3+AD4,"")</f>
        <v>#VALUE!</v>
      </c>
      <c r="AE5" s="52" t="e">
        <f>IF(AE2&lt;='記載様式（入所者・利用者）'!$CF$3,AE3+AE4,"")</f>
        <v>#VALUE!</v>
      </c>
      <c r="AF5" s="52" t="e">
        <f>IF(AF2&lt;='記載様式（入所者・利用者）'!$CF$3,AF3+AF4,"")</f>
        <v>#VALUE!</v>
      </c>
      <c r="AG5" s="52" t="e">
        <f>IF(AG2&lt;='記載様式（入所者・利用者）'!$CF$3,AG3+AG4,"")</f>
        <v>#VALUE!</v>
      </c>
      <c r="AH5" s="52" t="e">
        <f>IF(AH2&lt;='記載様式（入所者・利用者）'!$CF$3,AH3+AH4,"")</f>
        <v>#VALUE!</v>
      </c>
      <c r="AI5" s="52" t="e">
        <f>IF(AI2&lt;='記載様式（入所者・利用者）'!$CF$3,AI3+AI4,"")</f>
        <v>#VALUE!</v>
      </c>
      <c r="AJ5" s="52" t="e">
        <f>IF(AJ2&lt;='記載様式（入所者・利用者）'!$CF$3,AJ3+AJ4,"")</f>
        <v>#VALUE!</v>
      </c>
      <c r="AK5" s="52" t="e">
        <f>IF(AK2&lt;='記載様式（入所者・利用者）'!$CF$3,AK3+AK4,"")</f>
        <v>#VALUE!</v>
      </c>
      <c r="AL5" s="52" t="e">
        <f>IF(AL2&lt;='記載様式（入所者・利用者）'!$CF$3,AL3+AL4,"")</f>
        <v>#VALUE!</v>
      </c>
      <c r="AM5" s="52" t="e">
        <f>IF(AM2&lt;='記載様式（入所者・利用者）'!$CF$3,AM3+AM4,"")</f>
        <v>#VALUE!</v>
      </c>
      <c r="AN5" s="52" t="e">
        <f>IF(AN2&lt;='記載様式（入所者・利用者）'!$CF$3,AN3+AN4,"")</f>
        <v>#VALUE!</v>
      </c>
      <c r="AO5" s="52" t="e">
        <f>IF(AO2&lt;='記載様式（入所者・利用者）'!$CF$3,AO3+AO4,"")</f>
        <v>#VALUE!</v>
      </c>
      <c r="AP5" s="52" t="e">
        <f>IF(AP2&lt;='記載様式（入所者・利用者）'!$CF$3,AP3+AP4,"")</f>
        <v>#VALUE!</v>
      </c>
      <c r="AQ5" s="52" t="e">
        <f>IF(AQ2&lt;='記載様式（入所者・利用者）'!$CF$3,AQ3+AQ4,"")</f>
        <v>#VALUE!</v>
      </c>
      <c r="AR5" s="52" t="e">
        <f>IF(AR2&lt;='記載様式（入所者・利用者）'!$CF$3,AR3+AR4,"")</f>
        <v>#VALUE!</v>
      </c>
      <c r="AS5" s="52" t="e">
        <f>IF(AS2&lt;='記載様式（入所者・利用者）'!$CF$3,AS3+AS4,"")</f>
        <v>#VALUE!</v>
      </c>
      <c r="AT5" s="52" t="e">
        <f>IF(AT2&lt;='記載様式（入所者・利用者）'!$CF$3,AT3+AT4,"")</f>
        <v>#VALUE!</v>
      </c>
      <c r="AU5" s="52" t="e">
        <f>IF(AU2&lt;='記載様式（入所者・利用者）'!$CF$3,AU3+AU4,"")</f>
        <v>#VALUE!</v>
      </c>
      <c r="AV5" s="52" t="e">
        <f>IF(AV2&lt;='記載様式（入所者・利用者）'!$CF$3,AV3+AV4,"")</f>
        <v>#VALUE!</v>
      </c>
      <c r="AW5" s="52" t="e">
        <f>IF(AW2&lt;='記載様式（入所者・利用者）'!$CF$3,AW3+AW4,"")</f>
        <v>#VALUE!</v>
      </c>
      <c r="AX5" s="52" t="e">
        <f>IF(AX2&lt;='記載様式（入所者・利用者）'!$CF$3,AX3+AX4,"")</f>
        <v>#VALUE!</v>
      </c>
      <c r="AY5" s="52" t="e">
        <f>IF(AY2&lt;='記載様式（入所者・利用者）'!$CF$3,AY3+AY4,"")</f>
        <v>#VALUE!</v>
      </c>
      <c r="AZ5" s="52" t="e">
        <f>IF(AZ2&lt;='記載様式（入所者・利用者）'!$CF$3,AZ3+AZ4,"")</f>
        <v>#VALUE!</v>
      </c>
      <c r="BA5" s="52" t="e">
        <f>IF(BA2&lt;='記載様式（入所者・利用者）'!$CF$3,BA3+BA4,"")</f>
        <v>#VALUE!</v>
      </c>
      <c r="BB5" s="52" t="e">
        <f>IF(BB2&lt;='記載様式（入所者・利用者）'!$CF$3,BB3+BB4,"")</f>
        <v>#VALUE!</v>
      </c>
      <c r="BC5" s="52" t="e">
        <f>IF(BC2&lt;='記載様式（入所者・利用者）'!$CF$3,BC3+BC4,"")</f>
        <v>#VALUE!</v>
      </c>
      <c r="BD5" s="52" t="e">
        <f>IF(BD2&lt;='記載様式（入所者・利用者）'!$CF$3,BD3+BD4,"")</f>
        <v>#VALUE!</v>
      </c>
      <c r="BE5" s="52" t="e">
        <f>IF(BE2&lt;='記載様式（入所者・利用者）'!$CF$3,BE3+BE4,"")</f>
        <v>#VALUE!</v>
      </c>
      <c r="BF5" s="52" t="e">
        <f>IF(BF2&lt;='記載様式（入所者・利用者）'!$CF$3,BF3+BF4,"")</f>
        <v>#VALUE!</v>
      </c>
      <c r="BG5" s="52" t="e">
        <f>IF(BG2&lt;='記載様式（入所者・利用者）'!$CF$3,BG3+BG4,"")</f>
        <v>#VALUE!</v>
      </c>
      <c r="BH5" s="52" t="e">
        <f>IF(BH2&lt;='記載様式（入所者・利用者）'!$CF$3,BH3+BH4,"")</f>
        <v>#VALUE!</v>
      </c>
      <c r="BI5" s="52" t="e">
        <f>IF(BI2&lt;='記載様式（入所者・利用者）'!$CF$3,BI3+BI4,"")</f>
        <v>#VALUE!</v>
      </c>
      <c r="BJ5" s="53" t="e">
        <f>IF(BJ2&lt;='記載様式（入所者・利用者）'!$CF$3,BJ3+BJ4,"")</f>
        <v>#VALUE!</v>
      </c>
      <c r="BK5" s="88"/>
      <c r="BL5" s="90"/>
    </row>
    <row r="6" spans="1:64" ht="20.149999999999999" customHeight="1" x14ac:dyDescent="0.2">
      <c r="A6" s="57"/>
      <c r="B6" s="57"/>
      <c r="C6" s="57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61"/>
      <c r="BL6" s="90"/>
    </row>
    <row r="7" spans="1:64" ht="20.149999999999999" customHeight="1" thickBot="1" x14ac:dyDescent="0.25">
      <c r="A7" s="59" t="s">
        <v>70</v>
      </c>
      <c r="B7" s="60"/>
      <c r="C7" s="60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90"/>
    </row>
    <row r="8" spans="1:64" ht="20.149999999999999" customHeight="1" thickBot="1" x14ac:dyDescent="0.25">
      <c r="A8" s="66"/>
      <c r="B8" s="67" t="s">
        <v>26</v>
      </c>
      <c r="C8" s="68" t="e">
        <f>IF('記載様式（入所者・利用者）'!O9&lt;='記載様式（入所者・利用者）'!$CF$3,'記載様式（入所者・利用者）'!O9,"")</f>
        <v>#VALUE!</v>
      </c>
      <c r="D8" s="68" t="e">
        <f>IF('記載様式（入所者・利用者）'!P9&lt;='記載様式（入所者・利用者）'!$CF$3,'記載様式（入所者・利用者）'!P9,"")</f>
        <v>#VALUE!</v>
      </c>
      <c r="E8" s="68" t="e">
        <f>IF('記載様式（入所者・利用者）'!Q9&lt;='記載様式（入所者・利用者）'!$CF$3,'記載様式（入所者・利用者）'!Q9,"")</f>
        <v>#VALUE!</v>
      </c>
      <c r="F8" s="68" t="e">
        <f>IF('記載様式（入所者・利用者）'!R9&lt;='記載様式（入所者・利用者）'!$CF$3,'記載様式（入所者・利用者）'!R9,"")</f>
        <v>#VALUE!</v>
      </c>
      <c r="G8" s="68" t="e">
        <f>IF('記載様式（入所者・利用者）'!S9&lt;='記載様式（入所者・利用者）'!$CF$3,'記載様式（入所者・利用者）'!S9,"")</f>
        <v>#VALUE!</v>
      </c>
      <c r="H8" s="68" t="e">
        <f>IF('記載様式（入所者・利用者）'!T9&lt;='記載様式（入所者・利用者）'!$CF$3,'記載様式（入所者・利用者）'!T9,"")</f>
        <v>#VALUE!</v>
      </c>
      <c r="I8" s="68" t="e">
        <f>IF('記載様式（入所者・利用者）'!U9&lt;='記載様式（入所者・利用者）'!$CF$3,'記載様式（入所者・利用者）'!U9,"")</f>
        <v>#VALUE!</v>
      </c>
      <c r="J8" s="68" t="e">
        <f>IF('記載様式（入所者・利用者）'!V9&lt;='記載様式（入所者・利用者）'!$CF$3,'記載様式（入所者・利用者）'!V9,"")</f>
        <v>#VALUE!</v>
      </c>
      <c r="K8" s="68" t="e">
        <f>IF('記載様式（入所者・利用者）'!W9&lt;='記載様式（入所者・利用者）'!$CF$3,'記載様式（入所者・利用者）'!W9,"")</f>
        <v>#VALUE!</v>
      </c>
      <c r="L8" s="68" t="e">
        <f>IF('記載様式（入所者・利用者）'!X9&lt;='記載様式（入所者・利用者）'!$CF$3,'記載様式（入所者・利用者）'!X9,"")</f>
        <v>#VALUE!</v>
      </c>
      <c r="M8" s="68" t="e">
        <f>IF('記載様式（入所者・利用者）'!Y9&lt;='記載様式（入所者・利用者）'!$CF$3,'記載様式（入所者・利用者）'!Y9,"")</f>
        <v>#VALUE!</v>
      </c>
      <c r="N8" s="68" t="e">
        <f>IF('記載様式（入所者・利用者）'!Z9&lt;='記載様式（入所者・利用者）'!$CF$3,'記載様式（入所者・利用者）'!Z9,"")</f>
        <v>#VALUE!</v>
      </c>
      <c r="O8" s="68" t="e">
        <f>IF('記載様式（入所者・利用者）'!AA9&lt;='記載様式（入所者・利用者）'!$CF$3,'記載様式（入所者・利用者）'!AA9,"")</f>
        <v>#VALUE!</v>
      </c>
      <c r="P8" s="68" t="e">
        <f>IF('記載様式（入所者・利用者）'!AB9&lt;='記載様式（入所者・利用者）'!$CF$3,'記載様式（入所者・利用者）'!AB9,"")</f>
        <v>#VALUE!</v>
      </c>
      <c r="Q8" s="68" t="e">
        <f>IF('記載様式（入所者・利用者）'!AC9&lt;='記載様式（入所者・利用者）'!$CF$3,'記載様式（入所者・利用者）'!AC9,"")</f>
        <v>#VALUE!</v>
      </c>
      <c r="R8" s="68" t="e">
        <f>IF('記載様式（入所者・利用者）'!AD9&lt;='記載様式（入所者・利用者）'!$CF$3,'記載様式（入所者・利用者）'!AD9,"")</f>
        <v>#VALUE!</v>
      </c>
      <c r="S8" s="68" t="e">
        <f>IF('記載様式（入所者・利用者）'!AE9&lt;='記載様式（入所者・利用者）'!$CF$3,'記載様式（入所者・利用者）'!AE9,"")</f>
        <v>#VALUE!</v>
      </c>
      <c r="T8" s="68" t="e">
        <f>IF('記載様式（入所者・利用者）'!AF9&lt;='記載様式（入所者・利用者）'!$CF$3,'記載様式（入所者・利用者）'!AF9,"")</f>
        <v>#VALUE!</v>
      </c>
      <c r="U8" s="68" t="e">
        <f>IF('記載様式（入所者・利用者）'!AG9&lt;='記載様式（入所者・利用者）'!$CF$3,'記載様式（入所者・利用者）'!AG9,"")</f>
        <v>#VALUE!</v>
      </c>
      <c r="V8" s="68" t="e">
        <f>IF('記載様式（入所者・利用者）'!AH9&lt;='記載様式（入所者・利用者）'!$CF$3,'記載様式（入所者・利用者）'!AH9,"")</f>
        <v>#VALUE!</v>
      </c>
      <c r="W8" s="68" t="e">
        <f>IF('記載様式（入所者・利用者）'!AI9&lt;='記載様式（入所者・利用者）'!$CF$3,'記載様式（入所者・利用者）'!AI9,"")</f>
        <v>#VALUE!</v>
      </c>
      <c r="X8" s="68" t="e">
        <f>IF('記載様式（入所者・利用者）'!AJ9&lt;='記載様式（入所者・利用者）'!$CF$3,'記載様式（入所者・利用者）'!AJ9,"")</f>
        <v>#VALUE!</v>
      </c>
      <c r="Y8" s="68" t="e">
        <f>IF('記載様式（入所者・利用者）'!AK9&lt;='記載様式（入所者・利用者）'!$CF$3,'記載様式（入所者・利用者）'!AK9,"")</f>
        <v>#VALUE!</v>
      </c>
      <c r="Z8" s="68" t="e">
        <f>IF('記載様式（入所者・利用者）'!AL9&lt;='記載様式（入所者・利用者）'!$CF$3,'記載様式（入所者・利用者）'!AL9,"")</f>
        <v>#VALUE!</v>
      </c>
      <c r="AA8" s="68" t="e">
        <f>IF('記載様式（入所者・利用者）'!AM9&lt;='記載様式（入所者・利用者）'!$CF$3,'記載様式（入所者・利用者）'!AM9,"")</f>
        <v>#VALUE!</v>
      </c>
      <c r="AB8" s="68" t="e">
        <f>IF('記載様式（入所者・利用者）'!AN9&lt;='記載様式（入所者・利用者）'!$CF$3,'記載様式（入所者・利用者）'!AN9,"")</f>
        <v>#VALUE!</v>
      </c>
      <c r="AC8" s="68" t="e">
        <f>IF('記載様式（入所者・利用者）'!AO9&lt;='記載様式（入所者・利用者）'!$CF$3,'記載様式（入所者・利用者）'!AO9,"")</f>
        <v>#VALUE!</v>
      </c>
      <c r="AD8" s="68" t="e">
        <f>IF('記載様式（入所者・利用者）'!AP9&lt;='記載様式（入所者・利用者）'!$CF$3,'記載様式（入所者・利用者）'!AP9,"")</f>
        <v>#VALUE!</v>
      </c>
      <c r="AE8" s="68" t="e">
        <f>IF('記載様式（入所者・利用者）'!AQ9&lt;='記載様式（入所者・利用者）'!$CF$3,'記載様式（入所者・利用者）'!AQ9,"")</f>
        <v>#VALUE!</v>
      </c>
      <c r="AF8" s="68" t="e">
        <f>IF('記載様式（入所者・利用者）'!AR9&lt;='記載様式（入所者・利用者）'!$CF$3,'記載様式（入所者・利用者）'!AR9,"")</f>
        <v>#VALUE!</v>
      </c>
      <c r="AG8" s="68" t="e">
        <f>IF('記載様式（入所者・利用者）'!AS9&lt;='記載様式（入所者・利用者）'!$CF$3,'記載様式（入所者・利用者）'!AS9,"")</f>
        <v>#VALUE!</v>
      </c>
      <c r="AH8" s="68" t="e">
        <f>IF('記載様式（入所者・利用者）'!AT9&lt;='記載様式（入所者・利用者）'!$CF$3,'記載様式（入所者・利用者）'!AT9,"")</f>
        <v>#VALUE!</v>
      </c>
      <c r="AI8" s="68" t="e">
        <f>IF('記載様式（入所者・利用者）'!AU9&lt;='記載様式（入所者・利用者）'!$CF$3,'記載様式（入所者・利用者）'!AU9,"")</f>
        <v>#VALUE!</v>
      </c>
      <c r="AJ8" s="68" t="e">
        <f>IF('記載様式（入所者・利用者）'!AV9&lt;='記載様式（入所者・利用者）'!$CF$3,'記載様式（入所者・利用者）'!AV9,"")</f>
        <v>#VALUE!</v>
      </c>
      <c r="AK8" s="68" t="e">
        <f>IF('記載様式（入所者・利用者）'!AW9&lt;='記載様式（入所者・利用者）'!$CF$3,'記載様式（入所者・利用者）'!AW9,"")</f>
        <v>#VALUE!</v>
      </c>
      <c r="AL8" s="68" t="e">
        <f>IF('記載様式（入所者・利用者）'!AX9&lt;='記載様式（入所者・利用者）'!$CF$3,'記載様式（入所者・利用者）'!AX9,"")</f>
        <v>#VALUE!</v>
      </c>
      <c r="AM8" s="68" t="e">
        <f>IF('記載様式（入所者・利用者）'!AY9&lt;='記載様式（入所者・利用者）'!$CF$3,'記載様式（入所者・利用者）'!AY9,"")</f>
        <v>#VALUE!</v>
      </c>
      <c r="AN8" s="68" t="e">
        <f>IF('記載様式（入所者・利用者）'!AZ9&lt;='記載様式（入所者・利用者）'!$CF$3,'記載様式（入所者・利用者）'!AZ9,"")</f>
        <v>#VALUE!</v>
      </c>
      <c r="AO8" s="68" t="e">
        <f>IF('記載様式（入所者・利用者）'!BA9&lt;='記載様式（入所者・利用者）'!$CF$3,'記載様式（入所者・利用者）'!BA9,"")</f>
        <v>#VALUE!</v>
      </c>
      <c r="AP8" s="68" t="e">
        <f>IF('記載様式（入所者・利用者）'!BB9&lt;='記載様式（入所者・利用者）'!$CF$3,'記載様式（入所者・利用者）'!BB9,"")</f>
        <v>#VALUE!</v>
      </c>
      <c r="AQ8" s="68" t="e">
        <f>IF('記載様式（入所者・利用者）'!BC9&lt;='記載様式（入所者・利用者）'!$CF$3,'記載様式（入所者・利用者）'!BC9,"")</f>
        <v>#VALUE!</v>
      </c>
      <c r="AR8" s="68" t="e">
        <f>IF('記載様式（入所者・利用者）'!BD9&lt;='記載様式（入所者・利用者）'!$CF$3,'記載様式（入所者・利用者）'!BD9,"")</f>
        <v>#VALUE!</v>
      </c>
      <c r="AS8" s="68" t="e">
        <f>IF('記載様式（入所者・利用者）'!BE9&lt;='記載様式（入所者・利用者）'!$CF$3,'記載様式（入所者・利用者）'!BE9,"")</f>
        <v>#VALUE!</v>
      </c>
      <c r="AT8" s="68" t="e">
        <f>IF('記載様式（入所者・利用者）'!BF9&lt;='記載様式（入所者・利用者）'!$CF$3,'記載様式（入所者・利用者）'!BF9,"")</f>
        <v>#VALUE!</v>
      </c>
      <c r="AU8" s="68" t="e">
        <f>IF('記載様式（入所者・利用者）'!BG9&lt;='記載様式（入所者・利用者）'!$CF$3,'記載様式（入所者・利用者）'!BG9,"")</f>
        <v>#VALUE!</v>
      </c>
      <c r="AV8" s="68" t="e">
        <f>IF('記載様式（入所者・利用者）'!BH9&lt;='記載様式（入所者・利用者）'!$CF$3,'記載様式（入所者・利用者）'!BH9,"")</f>
        <v>#VALUE!</v>
      </c>
      <c r="AW8" s="68" t="e">
        <f>IF('記載様式（入所者・利用者）'!BI9&lt;='記載様式（入所者・利用者）'!$CF$3,'記載様式（入所者・利用者）'!BI9,"")</f>
        <v>#VALUE!</v>
      </c>
      <c r="AX8" s="68" t="e">
        <f>IF('記載様式（入所者・利用者）'!BJ9&lt;='記載様式（入所者・利用者）'!$CF$3,'記載様式（入所者・利用者）'!BJ9,"")</f>
        <v>#VALUE!</v>
      </c>
      <c r="AY8" s="68" t="e">
        <f>IF('記載様式（入所者・利用者）'!BK9&lt;='記載様式（入所者・利用者）'!$CF$3,'記載様式（入所者・利用者）'!BK9,"")</f>
        <v>#VALUE!</v>
      </c>
      <c r="AZ8" s="68" t="e">
        <f>IF('記載様式（入所者・利用者）'!BL9&lt;='記載様式（入所者・利用者）'!$CF$3,'記載様式（入所者・利用者）'!BL9,"")</f>
        <v>#VALUE!</v>
      </c>
      <c r="BA8" s="68" t="e">
        <f>IF('記載様式（入所者・利用者）'!BM9&lt;='記載様式（入所者・利用者）'!$CF$3,'記載様式（入所者・利用者）'!BM9,"")</f>
        <v>#VALUE!</v>
      </c>
      <c r="BB8" s="68" t="e">
        <f>IF('記載様式（入所者・利用者）'!BN9&lt;='記載様式（入所者・利用者）'!$CF$3,'記載様式（入所者・利用者）'!BN9,"")</f>
        <v>#VALUE!</v>
      </c>
      <c r="BC8" s="68" t="e">
        <f>IF('記載様式（入所者・利用者）'!BO9&lt;='記載様式（入所者・利用者）'!$CF$3,'記載様式（入所者・利用者）'!BO9,"")</f>
        <v>#VALUE!</v>
      </c>
      <c r="BD8" s="68" t="e">
        <f>IF('記載様式（入所者・利用者）'!BP9&lt;='記載様式（入所者・利用者）'!$CF$3,'記載様式（入所者・利用者）'!BP9,"")</f>
        <v>#VALUE!</v>
      </c>
      <c r="BE8" s="68" t="e">
        <f>IF('記載様式（入所者・利用者）'!BQ9&lt;='記載様式（入所者・利用者）'!$CF$3,'記載様式（入所者・利用者）'!BQ9,"")</f>
        <v>#VALUE!</v>
      </c>
      <c r="BF8" s="68" t="e">
        <f>IF('記載様式（入所者・利用者）'!BR9&lt;='記載様式（入所者・利用者）'!$CF$3,'記載様式（入所者・利用者）'!BR9,"")</f>
        <v>#VALUE!</v>
      </c>
      <c r="BG8" s="68" t="e">
        <f>IF('記載様式（入所者・利用者）'!BS9&lt;='記載様式（入所者・利用者）'!$CF$3,'記載様式（入所者・利用者）'!BS9,"")</f>
        <v>#VALUE!</v>
      </c>
      <c r="BH8" s="68" t="e">
        <f>IF('記載様式（入所者・利用者）'!BT9&lt;='記載様式（入所者・利用者）'!$CF$3,'記載様式（入所者・利用者）'!BT9,"")</f>
        <v>#VALUE!</v>
      </c>
      <c r="BI8" s="68" t="e">
        <f>IF('記載様式（入所者・利用者）'!BU9&lt;='記載様式（入所者・利用者）'!$CF$3,'記載様式（入所者・利用者）'!BU9,"")</f>
        <v>#VALUE!</v>
      </c>
      <c r="BJ8" s="69" t="e">
        <f>IF('記載様式（入所者・利用者）'!BV9&lt;='記載様式（入所者・利用者）'!$CF$3,'記載様式（入所者・利用者）'!BV9,"")</f>
        <v>#VALUE!</v>
      </c>
      <c r="BK8" s="61"/>
      <c r="BL8" s="90"/>
    </row>
    <row r="9" spans="1:64" ht="20.149999999999999" customHeight="1" thickBot="1" x14ac:dyDescent="0.25">
      <c r="A9" s="65" t="s">
        <v>67</v>
      </c>
      <c r="B9" s="65" t="s">
        <v>47</v>
      </c>
      <c r="C9" s="63" t="e">
        <f>IF(C2&lt;='記載様式（入所者・利用者）'!$CF$3,COUNTIFS('記載様式（入所者・利用者）'!$L:$L,"&lt;="&amp;C2,'記載様式（入所者・利用者）'!$BW:$BW,"&gt;"&amp;保健所使用!C2),"")</f>
        <v>#VALUE!</v>
      </c>
      <c r="D9" s="63" t="e">
        <f>IF(D2&lt;='記載様式（入所者・利用者）'!$CF$3,COUNTIFS('記載様式（入所者・利用者）'!$L:$L,"&lt;="&amp;D2,'記載様式（入所者・利用者）'!$BW:$BW,"&gt;"&amp;保健所使用!D2),"")</f>
        <v>#VALUE!</v>
      </c>
      <c r="E9" s="63" t="e">
        <f>IF(E2&lt;='記載様式（入所者・利用者）'!$CF$3,COUNTIFS('記載様式（入所者・利用者）'!$L:$L,"&lt;="&amp;E2,'記載様式（入所者・利用者）'!$BW:$BW,"&gt;"&amp;保健所使用!E2),"")</f>
        <v>#VALUE!</v>
      </c>
      <c r="F9" s="63" t="e">
        <f>IF(F2&lt;='記載様式（入所者・利用者）'!$CF$3,COUNTIFS('記載様式（入所者・利用者）'!$L:$L,"&lt;="&amp;F2,'記載様式（入所者・利用者）'!$BW:$BW,"&gt;"&amp;保健所使用!F2),"")</f>
        <v>#VALUE!</v>
      </c>
      <c r="G9" s="63" t="e">
        <f>IF(G2&lt;='記載様式（入所者・利用者）'!$CF$3,COUNTIFS('記載様式（入所者・利用者）'!$L:$L,"&lt;="&amp;G2,'記載様式（入所者・利用者）'!$BW:$BW,"&gt;"&amp;保健所使用!G2),"")</f>
        <v>#VALUE!</v>
      </c>
      <c r="H9" s="63" t="e">
        <f>IF(H2&lt;='記載様式（入所者・利用者）'!$CF$3,COUNTIFS('記載様式（入所者・利用者）'!$L:$L,"&lt;="&amp;H2,'記載様式（入所者・利用者）'!$BW:$BW,"&gt;"&amp;保健所使用!H2),"")</f>
        <v>#VALUE!</v>
      </c>
      <c r="I9" s="63" t="e">
        <f>IF(I2&lt;='記載様式（入所者・利用者）'!$CF$3,COUNTIFS('記載様式（入所者・利用者）'!$L:$L,"&lt;="&amp;I2,'記載様式（入所者・利用者）'!$BW:$BW,"&gt;"&amp;保健所使用!I2),"")</f>
        <v>#VALUE!</v>
      </c>
      <c r="J9" s="63" t="e">
        <f>IF(J2&lt;='記載様式（入所者・利用者）'!$CF$3,COUNTIFS('記載様式（入所者・利用者）'!$L:$L,"&lt;="&amp;J2,'記載様式（入所者・利用者）'!$BW:$BW,"&gt;"&amp;保健所使用!J2),"")</f>
        <v>#VALUE!</v>
      </c>
      <c r="K9" s="63" t="e">
        <f>IF(K2&lt;='記載様式（入所者・利用者）'!$CF$3,COUNTIFS('記載様式（入所者・利用者）'!$L:$L,"&lt;="&amp;K2,'記載様式（入所者・利用者）'!$BW:$BW,"&gt;"&amp;保健所使用!K2),"")</f>
        <v>#VALUE!</v>
      </c>
      <c r="L9" s="63" t="e">
        <f>IF(L2&lt;='記載様式（入所者・利用者）'!$CF$3,COUNTIFS('記載様式（入所者・利用者）'!$L:$L,"&lt;="&amp;L2,'記載様式（入所者・利用者）'!$BW:$BW,"&gt;"&amp;保健所使用!L2),"")</f>
        <v>#VALUE!</v>
      </c>
      <c r="M9" s="63" t="e">
        <f>IF(M2&lt;='記載様式（入所者・利用者）'!$CF$3,COUNTIFS('記載様式（入所者・利用者）'!$L:$L,"&lt;="&amp;M2,'記載様式（入所者・利用者）'!$BW:$BW,"&gt;"&amp;保健所使用!M2),"")</f>
        <v>#VALUE!</v>
      </c>
      <c r="N9" s="63" t="e">
        <f>IF(N2&lt;='記載様式（入所者・利用者）'!$CF$3,COUNTIFS('記載様式（入所者・利用者）'!$L:$L,"&lt;="&amp;N2,'記載様式（入所者・利用者）'!$BW:$BW,"&gt;"&amp;保健所使用!N2),"")</f>
        <v>#VALUE!</v>
      </c>
      <c r="O9" s="63" t="e">
        <f>IF(O2&lt;='記載様式（入所者・利用者）'!$CF$3,COUNTIFS('記載様式（入所者・利用者）'!$L:$L,"&lt;="&amp;O2,'記載様式（入所者・利用者）'!$BW:$BW,"&gt;"&amp;保健所使用!O2),"")</f>
        <v>#VALUE!</v>
      </c>
      <c r="P9" s="63" t="e">
        <f>IF(P2&lt;='記載様式（入所者・利用者）'!$CF$3,COUNTIFS('記載様式（入所者・利用者）'!$L:$L,"&lt;="&amp;P2,'記載様式（入所者・利用者）'!$BW:$BW,"&gt;"&amp;保健所使用!P2),"")</f>
        <v>#VALUE!</v>
      </c>
      <c r="Q9" s="63" t="e">
        <f>IF(Q2&lt;='記載様式（入所者・利用者）'!$CF$3,COUNTIFS('記載様式（入所者・利用者）'!$L:$L,"&lt;="&amp;Q2,'記載様式（入所者・利用者）'!$BW:$BW,"&gt;"&amp;保健所使用!Q2),"")</f>
        <v>#VALUE!</v>
      </c>
      <c r="R9" s="63" t="e">
        <f>IF(R2&lt;='記載様式（入所者・利用者）'!$CF$3,COUNTIFS('記載様式（入所者・利用者）'!$L:$L,"&lt;="&amp;R2,'記載様式（入所者・利用者）'!$BW:$BW,"&gt;"&amp;保健所使用!R2),"")</f>
        <v>#VALUE!</v>
      </c>
      <c r="S9" s="63" t="e">
        <f>IF(S2&lt;='記載様式（入所者・利用者）'!$CF$3,COUNTIFS('記載様式（入所者・利用者）'!$L:$L,"&lt;="&amp;S2,'記載様式（入所者・利用者）'!$BW:$BW,"&gt;"&amp;保健所使用!S2),"")</f>
        <v>#VALUE!</v>
      </c>
      <c r="T9" s="63" t="e">
        <f>IF(T2&lt;='記載様式（入所者・利用者）'!$CF$3,COUNTIFS('記載様式（入所者・利用者）'!$L:$L,"&lt;="&amp;T2,'記載様式（入所者・利用者）'!$BW:$BW,"&gt;"&amp;保健所使用!T2),"")</f>
        <v>#VALUE!</v>
      </c>
      <c r="U9" s="63" t="e">
        <f>IF(U2&lt;='記載様式（入所者・利用者）'!$CF$3,COUNTIFS('記載様式（入所者・利用者）'!$L:$L,"&lt;="&amp;U2,'記載様式（入所者・利用者）'!$BW:$BW,"&gt;"&amp;保健所使用!U2),"")</f>
        <v>#VALUE!</v>
      </c>
      <c r="V9" s="63" t="e">
        <f>IF(V2&lt;='記載様式（入所者・利用者）'!$CF$3,COUNTIFS('記載様式（入所者・利用者）'!$L:$L,"&lt;="&amp;V2,'記載様式（入所者・利用者）'!$BW:$BW,"&gt;"&amp;保健所使用!V2),"")</f>
        <v>#VALUE!</v>
      </c>
      <c r="W9" s="63" t="e">
        <f>IF(W2&lt;='記載様式（入所者・利用者）'!$CF$3,COUNTIFS('記載様式（入所者・利用者）'!$L:$L,"&lt;="&amp;W2,'記載様式（入所者・利用者）'!$BW:$BW,"&gt;"&amp;保健所使用!W2),"")</f>
        <v>#VALUE!</v>
      </c>
      <c r="X9" s="63" t="e">
        <f>IF(X2&lt;='記載様式（入所者・利用者）'!$CF$3,COUNTIFS('記載様式（入所者・利用者）'!$L:$L,"&lt;="&amp;X2,'記載様式（入所者・利用者）'!$BW:$BW,"&gt;"&amp;保健所使用!X2),"")</f>
        <v>#VALUE!</v>
      </c>
      <c r="Y9" s="63" t="e">
        <f>IF(Y2&lt;='記載様式（入所者・利用者）'!$CF$3,COUNTIFS('記載様式（入所者・利用者）'!$L:$L,"&lt;="&amp;Y2,'記載様式（入所者・利用者）'!$BW:$BW,"&gt;"&amp;保健所使用!Y2),"")</f>
        <v>#VALUE!</v>
      </c>
      <c r="Z9" s="63" t="e">
        <f>IF(Z2&lt;='記載様式（入所者・利用者）'!$CF$3,COUNTIFS('記載様式（入所者・利用者）'!$L:$L,"&lt;="&amp;Z2,'記載様式（入所者・利用者）'!$BW:$BW,"&gt;"&amp;保健所使用!Z2),"")</f>
        <v>#VALUE!</v>
      </c>
      <c r="AA9" s="63" t="e">
        <f>IF(AA2&lt;='記載様式（入所者・利用者）'!$CF$3,COUNTIFS('記載様式（入所者・利用者）'!$L:$L,"&lt;="&amp;AA2,'記載様式（入所者・利用者）'!$BW:$BW,"&gt;"&amp;保健所使用!AA2),"")</f>
        <v>#VALUE!</v>
      </c>
      <c r="AB9" s="63" t="e">
        <f>IF(AB2&lt;='記載様式（入所者・利用者）'!$CF$3,COUNTIFS('記載様式（入所者・利用者）'!$L:$L,"&lt;="&amp;AB2,'記載様式（入所者・利用者）'!$BW:$BW,"&gt;"&amp;保健所使用!AB2),"")</f>
        <v>#VALUE!</v>
      </c>
      <c r="AC9" s="63" t="e">
        <f>IF(AC2&lt;='記載様式（入所者・利用者）'!$CF$3,COUNTIFS('記載様式（入所者・利用者）'!$L:$L,"&lt;="&amp;AC2,'記載様式（入所者・利用者）'!$BW:$BW,"&gt;"&amp;保健所使用!AC2),"")</f>
        <v>#VALUE!</v>
      </c>
      <c r="AD9" s="63" t="e">
        <f>IF(AD2&lt;='記載様式（入所者・利用者）'!$CF$3,COUNTIFS('記載様式（入所者・利用者）'!$L:$L,"&lt;="&amp;AD2,'記載様式（入所者・利用者）'!$BW:$BW,"&gt;"&amp;保健所使用!AD2),"")</f>
        <v>#VALUE!</v>
      </c>
      <c r="AE9" s="63" t="e">
        <f>IF(AE2&lt;='記載様式（入所者・利用者）'!$CF$3,COUNTIFS('記載様式（入所者・利用者）'!$L:$L,"&lt;="&amp;AE2,'記載様式（入所者・利用者）'!$BW:$BW,"&gt;"&amp;保健所使用!AE2),"")</f>
        <v>#VALUE!</v>
      </c>
      <c r="AF9" s="63" t="e">
        <f>IF(AF2&lt;='記載様式（入所者・利用者）'!$CF$3,COUNTIFS('記載様式（入所者・利用者）'!$L:$L,"&lt;="&amp;AF2,'記載様式（入所者・利用者）'!$BW:$BW,"&gt;"&amp;保健所使用!AF2),"")</f>
        <v>#VALUE!</v>
      </c>
      <c r="AG9" s="63" t="e">
        <f>IF(AG2&lt;='記載様式（入所者・利用者）'!$CF$3,COUNTIFS('記載様式（入所者・利用者）'!$L:$L,"&lt;="&amp;AG2,'記載様式（入所者・利用者）'!$BW:$BW,"&gt;"&amp;保健所使用!AG2),"")</f>
        <v>#VALUE!</v>
      </c>
      <c r="AH9" s="63" t="e">
        <f>IF(AH2&lt;='記載様式（入所者・利用者）'!$CF$3,COUNTIFS('記載様式（入所者・利用者）'!$L:$L,"&lt;="&amp;AH2,'記載様式（入所者・利用者）'!$BW:$BW,"&gt;"&amp;保健所使用!AH2),"")</f>
        <v>#VALUE!</v>
      </c>
      <c r="AI9" s="63" t="e">
        <f>IF(AI2&lt;='記載様式（入所者・利用者）'!$CF$3,COUNTIFS('記載様式（入所者・利用者）'!$L:$L,"&lt;="&amp;AI2,'記載様式（入所者・利用者）'!$BW:$BW,"&gt;"&amp;保健所使用!AI2),"")</f>
        <v>#VALUE!</v>
      </c>
      <c r="AJ9" s="63" t="e">
        <f>IF(AJ2&lt;='記載様式（入所者・利用者）'!$CF$3,COUNTIFS('記載様式（入所者・利用者）'!$L:$L,"&lt;="&amp;AJ2,'記載様式（入所者・利用者）'!$BW:$BW,"&gt;"&amp;保健所使用!AJ2),"")</f>
        <v>#VALUE!</v>
      </c>
      <c r="AK9" s="63" t="e">
        <f>IF(AK2&lt;='記載様式（入所者・利用者）'!$CF$3,COUNTIFS('記載様式（入所者・利用者）'!$L:$L,"&lt;="&amp;AK2,'記載様式（入所者・利用者）'!$BW:$BW,"&gt;"&amp;保健所使用!AK2),"")</f>
        <v>#VALUE!</v>
      </c>
      <c r="AL9" s="63" t="e">
        <f>IF(AL2&lt;='記載様式（入所者・利用者）'!$CF$3,COUNTIFS('記載様式（入所者・利用者）'!$L:$L,"&lt;="&amp;AL2,'記載様式（入所者・利用者）'!$BW:$BW,"&gt;"&amp;保健所使用!AL2),"")</f>
        <v>#VALUE!</v>
      </c>
      <c r="AM9" s="63" t="e">
        <f>IF(AM2&lt;='記載様式（入所者・利用者）'!$CF$3,COUNTIFS('記載様式（入所者・利用者）'!$L:$L,"&lt;="&amp;AM2,'記載様式（入所者・利用者）'!$BW:$BW,"&gt;"&amp;保健所使用!AM2),"")</f>
        <v>#VALUE!</v>
      </c>
      <c r="AN9" s="63" t="e">
        <f>IF(AN2&lt;='記載様式（入所者・利用者）'!$CF$3,COUNTIFS('記載様式（入所者・利用者）'!$L:$L,"&lt;="&amp;AN2,'記載様式（入所者・利用者）'!$BW:$BW,"&gt;"&amp;保健所使用!AN2),"")</f>
        <v>#VALUE!</v>
      </c>
      <c r="AO9" s="63" t="e">
        <f>IF(AO2&lt;='記載様式（入所者・利用者）'!$CF$3,COUNTIFS('記載様式（入所者・利用者）'!$L:$L,"&lt;="&amp;AO2,'記載様式（入所者・利用者）'!$BW:$BW,"&gt;"&amp;保健所使用!AO2),"")</f>
        <v>#VALUE!</v>
      </c>
      <c r="AP9" s="63" t="e">
        <f>IF(AP2&lt;='記載様式（入所者・利用者）'!$CF$3,COUNTIFS('記載様式（入所者・利用者）'!$L:$L,"&lt;="&amp;AP2,'記載様式（入所者・利用者）'!$BW:$BW,"&gt;"&amp;保健所使用!AP2),"")</f>
        <v>#VALUE!</v>
      </c>
      <c r="AQ9" s="63" t="e">
        <f>IF(AQ2&lt;='記載様式（入所者・利用者）'!$CF$3,COUNTIFS('記載様式（入所者・利用者）'!$L:$L,"&lt;="&amp;AQ2,'記載様式（入所者・利用者）'!$BW:$BW,"&gt;"&amp;保健所使用!AQ2),"")</f>
        <v>#VALUE!</v>
      </c>
      <c r="AR9" s="63" t="e">
        <f>IF(AR2&lt;='記載様式（入所者・利用者）'!$CF$3,COUNTIFS('記載様式（入所者・利用者）'!$L:$L,"&lt;="&amp;AR2,'記載様式（入所者・利用者）'!$BW:$BW,"&gt;"&amp;保健所使用!AR2),"")</f>
        <v>#VALUE!</v>
      </c>
      <c r="AS9" s="63" t="e">
        <f>IF(AS2&lt;='記載様式（入所者・利用者）'!$CF$3,COUNTIFS('記載様式（入所者・利用者）'!$L:$L,"&lt;="&amp;AS2,'記載様式（入所者・利用者）'!$BW:$BW,"&gt;"&amp;保健所使用!AS2),"")</f>
        <v>#VALUE!</v>
      </c>
      <c r="AT9" s="63" t="e">
        <f>IF(AT2&lt;='記載様式（入所者・利用者）'!$CF$3,COUNTIFS('記載様式（入所者・利用者）'!$L:$L,"&lt;="&amp;AT2,'記載様式（入所者・利用者）'!$BW:$BW,"&gt;"&amp;保健所使用!AT2),"")</f>
        <v>#VALUE!</v>
      </c>
      <c r="AU9" s="63" t="e">
        <f>IF(AU2&lt;='記載様式（入所者・利用者）'!$CF$3,COUNTIFS('記載様式（入所者・利用者）'!$L:$L,"&lt;="&amp;AU2,'記載様式（入所者・利用者）'!$BW:$BW,"&gt;"&amp;保健所使用!AU2),"")</f>
        <v>#VALUE!</v>
      </c>
      <c r="AV9" s="63" t="e">
        <f>IF(AV2&lt;='記載様式（入所者・利用者）'!$CF$3,COUNTIFS('記載様式（入所者・利用者）'!$L:$L,"&lt;="&amp;AV2,'記載様式（入所者・利用者）'!$BW:$BW,"&gt;"&amp;保健所使用!AV2),"")</f>
        <v>#VALUE!</v>
      </c>
      <c r="AW9" s="63" t="e">
        <f>IF(AW2&lt;='記載様式（入所者・利用者）'!$CF$3,COUNTIFS('記載様式（入所者・利用者）'!$L:$L,"&lt;="&amp;AW2,'記載様式（入所者・利用者）'!$BW:$BW,"&gt;"&amp;保健所使用!AW2),"")</f>
        <v>#VALUE!</v>
      </c>
      <c r="AX9" s="63" t="e">
        <f>IF(AX2&lt;='記載様式（入所者・利用者）'!$CF$3,COUNTIFS('記載様式（入所者・利用者）'!$L:$L,"&lt;="&amp;AX2,'記載様式（入所者・利用者）'!$BW:$BW,"&gt;"&amp;保健所使用!AX2),"")</f>
        <v>#VALUE!</v>
      </c>
      <c r="AY9" s="63" t="e">
        <f>IF(AY2&lt;='記載様式（入所者・利用者）'!$CF$3,COUNTIFS('記載様式（入所者・利用者）'!$L:$L,"&lt;="&amp;AY2,'記載様式（入所者・利用者）'!$BW:$BW,"&gt;"&amp;保健所使用!AY2),"")</f>
        <v>#VALUE!</v>
      </c>
      <c r="AZ9" s="63" t="e">
        <f>IF(AZ2&lt;='記載様式（入所者・利用者）'!$CF$3,COUNTIFS('記載様式（入所者・利用者）'!$L:$L,"&lt;="&amp;AZ2,'記載様式（入所者・利用者）'!$BW:$BW,"&gt;"&amp;保健所使用!AZ2),"")</f>
        <v>#VALUE!</v>
      </c>
      <c r="BA9" s="63" t="e">
        <f>IF(BA2&lt;='記載様式（入所者・利用者）'!$CF$3,COUNTIFS('記載様式（入所者・利用者）'!$L:$L,"&lt;="&amp;BA2,'記載様式（入所者・利用者）'!$BW:$BW,"&gt;"&amp;保健所使用!BA2),"")</f>
        <v>#VALUE!</v>
      </c>
      <c r="BB9" s="63" t="e">
        <f>IF(BB2&lt;='記載様式（入所者・利用者）'!$CF$3,COUNTIFS('記載様式（入所者・利用者）'!$L:$L,"&lt;="&amp;BB2,'記載様式（入所者・利用者）'!$BW:$BW,"&gt;"&amp;保健所使用!BB2),"")</f>
        <v>#VALUE!</v>
      </c>
      <c r="BC9" s="63" t="e">
        <f>IF(BC2&lt;='記載様式（入所者・利用者）'!$CF$3,COUNTIFS('記載様式（入所者・利用者）'!$L:$L,"&lt;="&amp;BC2,'記載様式（入所者・利用者）'!$BW:$BW,"&gt;"&amp;保健所使用!BC2),"")</f>
        <v>#VALUE!</v>
      </c>
      <c r="BD9" s="63" t="e">
        <f>IF(BD2&lt;='記載様式（入所者・利用者）'!$CF$3,COUNTIFS('記載様式（入所者・利用者）'!$L:$L,"&lt;="&amp;BD2,'記載様式（入所者・利用者）'!$BW:$BW,"&gt;"&amp;保健所使用!BD2),"")</f>
        <v>#VALUE!</v>
      </c>
      <c r="BE9" s="63" t="e">
        <f>IF(BE2&lt;='記載様式（入所者・利用者）'!$CF$3,COUNTIFS('記載様式（入所者・利用者）'!$L:$L,"&lt;="&amp;BE2,'記載様式（入所者・利用者）'!$BW:$BW,"&gt;"&amp;保健所使用!BE2),"")</f>
        <v>#VALUE!</v>
      </c>
      <c r="BF9" s="63" t="e">
        <f>IF(BF2&lt;='記載様式（入所者・利用者）'!$CF$3,COUNTIFS('記載様式（入所者・利用者）'!$L:$L,"&lt;="&amp;BF2,'記載様式（入所者・利用者）'!$BW:$BW,"&gt;"&amp;保健所使用!BF2),"")</f>
        <v>#VALUE!</v>
      </c>
      <c r="BG9" s="63" t="e">
        <f>IF(BG2&lt;='記載様式（入所者・利用者）'!$CF$3,COUNTIFS('記載様式（入所者・利用者）'!$L:$L,"&lt;="&amp;BG2,'記載様式（入所者・利用者）'!$BW:$BW,"&gt;"&amp;保健所使用!BG2),"")</f>
        <v>#VALUE!</v>
      </c>
      <c r="BH9" s="63" t="e">
        <f>IF(BH2&lt;='記載様式（入所者・利用者）'!$CF$3,COUNTIFS('記載様式（入所者・利用者）'!$L:$L,"&lt;="&amp;BH2,'記載様式（入所者・利用者）'!$BW:$BW,"&gt;"&amp;保健所使用!BH2),"")</f>
        <v>#VALUE!</v>
      </c>
      <c r="BI9" s="63" t="e">
        <f>IF(BI2&lt;='記載様式（入所者・利用者）'!$CF$3,COUNTIFS('記載様式（入所者・利用者）'!$L:$L,"&lt;="&amp;BI2,'記載様式（入所者・利用者）'!$BW:$BW,"&gt;"&amp;保健所使用!BI2),"")</f>
        <v>#VALUE!</v>
      </c>
      <c r="BJ9" s="64" t="e">
        <f>IF(BJ2&lt;='記載様式（入所者・利用者）'!$CF$3,COUNTIFS('記載様式（入所者・利用者）'!$L:$L,"&lt;="&amp;BJ2,'記載様式（入所者・利用者）'!$BW:$BW,"&gt;"&amp;保健所使用!BJ2),"")</f>
        <v>#VALUE!</v>
      </c>
      <c r="BK9" s="61"/>
      <c r="BL9" s="90"/>
    </row>
    <row r="10" spans="1:64" ht="20.149999999999999" customHeight="1" x14ac:dyDescent="0.2">
      <c r="A10" s="62"/>
      <c r="B10" s="57"/>
      <c r="C10" s="57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61"/>
      <c r="BL10" s="90"/>
    </row>
    <row r="11" spans="1:64" ht="20.149999999999999" customHeight="1" thickBot="1" x14ac:dyDescent="0.25">
      <c r="A11" s="85" t="s">
        <v>71</v>
      </c>
      <c r="B11" s="86"/>
      <c r="C11" s="86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61"/>
      <c r="BL11" s="90"/>
    </row>
    <row r="12" spans="1:64" ht="20.149999999999999" customHeight="1" thickBot="1" x14ac:dyDescent="0.25">
      <c r="A12" s="66"/>
      <c r="B12" s="67" t="s">
        <v>26</v>
      </c>
      <c r="C12" s="68" t="e">
        <f>IF('記載様式（入所者・利用者）'!O9&lt;='記載様式（入所者・利用者）'!$CF$3,'記載様式（入所者・利用者）'!O9,"")</f>
        <v>#VALUE!</v>
      </c>
      <c r="D12" s="68" t="e">
        <f>IF('記載様式（入所者・利用者）'!P9&lt;='記載様式（入所者・利用者）'!$CF$3,'記載様式（入所者・利用者）'!P9,"")</f>
        <v>#VALUE!</v>
      </c>
      <c r="E12" s="68" t="e">
        <f>IF('記載様式（入所者・利用者）'!Q9&lt;='記載様式（入所者・利用者）'!$CF$3,'記載様式（入所者・利用者）'!Q9,"")</f>
        <v>#VALUE!</v>
      </c>
      <c r="F12" s="68" t="e">
        <f>IF('記載様式（入所者・利用者）'!R9&lt;='記載様式（入所者・利用者）'!$CF$3,'記載様式（入所者・利用者）'!R9,"")</f>
        <v>#VALUE!</v>
      </c>
      <c r="G12" s="68" t="e">
        <f>IF('記載様式（入所者・利用者）'!S9&lt;='記載様式（入所者・利用者）'!$CF$3,'記載様式（入所者・利用者）'!S9,"")</f>
        <v>#VALUE!</v>
      </c>
      <c r="H12" s="68" t="e">
        <f>IF('記載様式（入所者・利用者）'!T9&lt;='記載様式（入所者・利用者）'!$CF$3,'記載様式（入所者・利用者）'!T9,"")</f>
        <v>#VALUE!</v>
      </c>
      <c r="I12" s="68" t="e">
        <f>IF('記載様式（入所者・利用者）'!U9&lt;='記載様式（入所者・利用者）'!$CF$3,'記載様式（入所者・利用者）'!U9,"")</f>
        <v>#VALUE!</v>
      </c>
      <c r="J12" s="68" t="e">
        <f>IF('記載様式（入所者・利用者）'!V9&lt;='記載様式（入所者・利用者）'!$CF$3,'記載様式（入所者・利用者）'!V9,"")</f>
        <v>#VALUE!</v>
      </c>
      <c r="K12" s="68" t="e">
        <f>IF('記載様式（入所者・利用者）'!W9&lt;='記載様式（入所者・利用者）'!$CF$3,'記載様式（入所者・利用者）'!W9,"")</f>
        <v>#VALUE!</v>
      </c>
      <c r="L12" s="68" t="e">
        <f>IF('記載様式（入所者・利用者）'!X9&lt;='記載様式（入所者・利用者）'!$CF$3,'記載様式（入所者・利用者）'!X9,"")</f>
        <v>#VALUE!</v>
      </c>
      <c r="M12" s="68" t="e">
        <f>IF('記載様式（入所者・利用者）'!Y9&lt;='記載様式（入所者・利用者）'!$CF$3,'記載様式（入所者・利用者）'!Y9,"")</f>
        <v>#VALUE!</v>
      </c>
      <c r="N12" s="68" t="e">
        <f>IF('記載様式（入所者・利用者）'!Z9&lt;='記載様式（入所者・利用者）'!$CF$3,'記載様式（入所者・利用者）'!Z9,"")</f>
        <v>#VALUE!</v>
      </c>
      <c r="O12" s="68" t="e">
        <f>IF('記載様式（入所者・利用者）'!AA9&lt;='記載様式（入所者・利用者）'!$CF$3,'記載様式（入所者・利用者）'!AA9,"")</f>
        <v>#VALUE!</v>
      </c>
      <c r="P12" s="68" t="e">
        <f>IF('記載様式（入所者・利用者）'!AB9&lt;='記載様式（入所者・利用者）'!$CF$3,'記載様式（入所者・利用者）'!AB9,"")</f>
        <v>#VALUE!</v>
      </c>
      <c r="Q12" s="68" t="e">
        <f>IF('記載様式（入所者・利用者）'!AC9&lt;='記載様式（入所者・利用者）'!$CF$3,'記載様式（入所者・利用者）'!AC9,"")</f>
        <v>#VALUE!</v>
      </c>
      <c r="R12" s="68" t="e">
        <f>IF('記載様式（入所者・利用者）'!AD9&lt;='記載様式（入所者・利用者）'!$CF$3,'記載様式（入所者・利用者）'!AD9,"")</f>
        <v>#VALUE!</v>
      </c>
      <c r="S12" s="68" t="e">
        <f>IF('記載様式（入所者・利用者）'!AE9&lt;='記載様式（入所者・利用者）'!$CF$3,'記載様式（入所者・利用者）'!AE9,"")</f>
        <v>#VALUE!</v>
      </c>
      <c r="T12" s="68" t="e">
        <f>IF('記載様式（入所者・利用者）'!AF9&lt;='記載様式（入所者・利用者）'!$CF$3,'記載様式（入所者・利用者）'!AF9,"")</f>
        <v>#VALUE!</v>
      </c>
      <c r="U12" s="68" t="e">
        <f>IF('記載様式（入所者・利用者）'!AG9&lt;='記載様式（入所者・利用者）'!$CF$3,'記載様式（入所者・利用者）'!AG9,"")</f>
        <v>#VALUE!</v>
      </c>
      <c r="V12" s="68" t="e">
        <f>IF('記載様式（入所者・利用者）'!AH9&lt;='記載様式（入所者・利用者）'!$CF$3,'記載様式（入所者・利用者）'!AH9,"")</f>
        <v>#VALUE!</v>
      </c>
      <c r="W12" s="68" t="e">
        <f>IF('記載様式（入所者・利用者）'!AI9&lt;='記載様式（入所者・利用者）'!$CF$3,'記載様式（入所者・利用者）'!AI9,"")</f>
        <v>#VALUE!</v>
      </c>
      <c r="X12" s="68" t="e">
        <f>IF('記載様式（入所者・利用者）'!AJ9&lt;='記載様式（入所者・利用者）'!$CF$3,'記載様式（入所者・利用者）'!AJ9,"")</f>
        <v>#VALUE!</v>
      </c>
      <c r="Y12" s="68" t="e">
        <f>IF('記載様式（入所者・利用者）'!AK9&lt;='記載様式（入所者・利用者）'!$CF$3,'記載様式（入所者・利用者）'!AK9,"")</f>
        <v>#VALUE!</v>
      </c>
      <c r="Z12" s="68" t="e">
        <f>IF('記載様式（入所者・利用者）'!AL9&lt;='記載様式（入所者・利用者）'!$CF$3,'記載様式（入所者・利用者）'!AL9,"")</f>
        <v>#VALUE!</v>
      </c>
      <c r="AA12" s="68" t="e">
        <f>IF('記載様式（入所者・利用者）'!AM9&lt;='記載様式（入所者・利用者）'!$CF$3,'記載様式（入所者・利用者）'!AM9,"")</f>
        <v>#VALUE!</v>
      </c>
      <c r="AB12" s="68" t="e">
        <f>IF('記載様式（入所者・利用者）'!AN9&lt;='記載様式（入所者・利用者）'!$CF$3,'記載様式（入所者・利用者）'!AN9,"")</f>
        <v>#VALUE!</v>
      </c>
      <c r="AC12" s="68" t="e">
        <f>IF('記載様式（入所者・利用者）'!AO9&lt;='記載様式（入所者・利用者）'!$CF$3,'記載様式（入所者・利用者）'!AO9,"")</f>
        <v>#VALUE!</v>
      </c>
      <c r="AD12" s="68" t="e">
        <f>IF('記載様式（入所者・利用者）'!AP9&lt;='記載様式（入所者・利用者）'!$CF$3,'記載様式（入所者・利用者）'!AP9,"")</f>
        <v>#VALUE!</v>
      </c>
      <c r="AE12" s="68" t="e">
        <f>IF('記載様式（入所者・利用者）'!AQ9&lt;='記載様式（入所者・利用者）'!$CF$3,'記載様式（入所者・利用者）'!AQ9,"")</f>
        <v>#VALUE!</v>
      </c>
      <c r="AF12" s="68" t="e">
        <f>IF('記載様式（入所者・利用者）'!AR9&lt;='記載様式（入所者・利用者）'!$CF$3,'記載様式（入所者・利用者）'!AR9,"")</f>
        <v>#VALUE!</v>
      </c>
      <c r="AG12" s="68" t="e">
        <f>IF('記載様式（入所者・利用者）'!AS9&lt;='記載様式（入所者・利用者）'!$CF$3,'記載様式（入所者・利用者）'!AS9,"")</f>
        <v>#VALUE!</v>
      </c>
      <c r="AH12" s="68" t="e">
        <f>IF('記載様式（入所者・利用者）'!AT9&lt;='記載様式（入所者・利用者）'!$CF$3,'記載様式（入所者・利用者）'!AT9,"")</f>
        <v>#VALUE!</v>
      </c>
      <c r="AI12" s="68" t="e">
        <f>IF('記載様式（入所者・利用者）'!AU9&lt;='記載様式（入所者・利用者）'!$CF$3,'記載様式（入所者・利用者）'!AU9,"")</f>
        <v>#VALUE!</v>
      </c>
      <c r="AJ12" s="68" t="e">
        <f>IF('記載様式（入所者・利用者）'!AV9&lt;='記載様式（入所者・利用者）'!$CF$3,'記載様式（入所者・利用者）'!AV9,"")</f>
        <v>#VALUE!</v>
      </c>
      <c r="AK12" s="68" t="e">
        <f>IF('記載様式（入所者・利用者）'!AW9&lt;='記載様式（入所者・利用者）'!$CF$3,'記載様式（入所者・利用者）'!AW9,"")</f>
        <v>#VALUE!</v>
      </c>
      <c r="AL12" s="68" t="e">
        <f>IF('記載様式（入所者・利用者）'!AX9&lt;='記載様式（入所者・利用者）'!$CF$3,'記載様式（入所者・利用者）'!AX9,"")</f>
        <v>#VALUE!</v>
      </c>
      <c r="AM12" s="68" t="e">
        <f>IF('記載様式（入所者・利用者）'!AY9&lt;='記載様式（入所者・利用者）'!$CF$3,'記載様式（入所者・利用者）'!AY9,"")</f>
        <v>#VALUE!</v>
      </c>
      <c r="AN12" s="68" t="e">
        <f>IF('記載様式（入所者・利用者）'!AZ9&lt;='記載様式（入所者・利用者）'!$CF$3,'記載様式（入所者・利用者）'!AZ9,"")</f>
        <v>#VALUE!</v>
      </c>
      <c r="AO12" s="68" t="e">
        <f>IF('記載様式（入所者・利用者）'!BA9&lt;='記載様式（入所者・利用者）'!$CF$3,'記載様式（入所者・利用者）'!BA9,"")</f>
        <v>#VALUE!</v>
      </c>
      <c r="AP12" s="68" t="e">
        <f>IF('記載様式（入所者・利用者）'!BB9&lt;='記載様式（入所者・利用者）'!$CF$3,'記載様式（入所者・利用者）'!BB9,"")</f>
        <v>#VALUE!</v>
      </c>
      <c r="AQ12" s="68" t="e">
        <f>IF('記載様式（入所者・利用者）'!BC9&lt;='記載様式（入所者・利用者）'!$CF$3,'記載様式（入所者・利用者）'!BC9,"")</f>
        <v>#VALUE!</v>
      </c>
      <c r="AR12" s="68" t="e">
        <f>IF('記載様式（入所者・利用者）'!BD9&lt;='記載様式（入所者・利用者）'!$CF$3,'記載様式（入所者・利用者）'!BD9,"")</f>
        <v>#VALUE!</v>
      </c>
      <c r="AS12" s="68" t="e">
        <f>IF('記載様式（入所者・利用者）'!BE9&lt;='記載様式（入所者・利用者）'!$CF$3,'記載様式（入所者・利用者）'!BE9,"")</f>
        <v>#VALUE!</v>
      </c>
      <c r="AT12" s="68" t="e">
        <f>IF('記載様式（入所者・利用者）'!BF9&lt;='記載様式（入所者・利用者）'!$CF$3,'記載様式（入所者・利用者）'!BF9,"")</f>
        <v>#VALUE!</v>
      </c>
      <c r="AU12" s="68" t="e">
        <f>IF('記載様式（入所者・利用者）'!BG9&lt;='記載様式（入所者・利用者）'!$CF$3,'記載様式（入所者・利用者）'!BG9,"")</f>
        <v>#VALUE!</v>
      </c>
      <c r="AV12" s="68" t="e">
        <f>IF('記載様式（入所者・利用者）'!BH9&lt;='記載様式（入所者・利用者）'!$CF$3,'記載様式（入所者・利用者）'!BH9,"")</f>
        <v>#VALUE!</v>
      </c>
      <c r="AW12" s="68" t="e">
        <f>IF('記載様式（入所者・利用者）'!BI9&lt;='記載様式（入所者・利用者）'!$CF$3,'記載様式（入所者・利用者）'!BI9,"")</f>
        <v>#VALUE!</v>
      </c>
      <c r="AX12" s="68" t="e">
        <f>IF('記載様式（入所者・利用者）'!BJ9&lt;='記載様式（入所者・利用者）'!$CF$3,'記載様式（入所者・利用者）'!BJ9,"")</f>
        <v>#VALUE!</v>
      </c>
      <c r="AY12" s="68" t="e">
        <f>IF('記載様式（入所者・利用者）'!BK9&lt;='記載様式（入所者・利用者）'!$CF$3,'記載様式（入所者・利用者）'!BK9,"")</f>
        <v>#VALUE!</v>
      </c>
      <c r="AZ12" s="68" t="e">
        <f>IF('記載様式（入所者・利用者）'!BL9&lt;='記載様式（入所者・利用者）'!$CF$3,'記載様式（入所者・利用者）'!BL9,"")</f>
        <v>#VALUE!</v>
      </c>
      <c r="BA12" s="68" t="e">
        <f>IF('記載様式（入所者・利用者）'!BM9&lt;='記載様式（入所者・利用者）'!$CF$3,'記載様式（入所者・利用者）'!BM9,"")</f>
        <v>#VALUE!</v>
      </c>
      <c r="BB12" s="68" t="e">
        <f>IF('記載様式（入所者・利用者）'!BN9&lt;='記載様式（入所者・利用者）'!$CF$3,'記載様式（入所者・利用者）'!BN9,"")</f>
        <v>#VALUE!</v>
      </c>
      <c r="BC12" s="68" t="e">
        <f>IF('記載様式（入所者・利用者）'!BO9&lt;='記載様式（入所者・利用者）'!$CF$3,'記載様式（入所者・利用者）'!BO9,"")</f>
        <v>#VALUE!</v>
      </c>
      <c r="BD12" s="68" t="e">
        <f>IF('記載様式（入所者・利用者）'!BP9&lt;='記載様式（入所者・利用者）'!$CF$3,'記載様式（入所者・利用者）'!BP9,"")</f>
        <v>#VALUE!</v>
      </c>
      <c r="BE12" s="68" t="e">
        <f>IF('記載様式（入所者・利用者）'!BQ9&lt;='記載様式（入所者・利用者）'!$CF$3,'記載様式（入所者・利用者）'!BQ9,"")</f>
        <v>#VALUE!</v>
      </c>
      <c r="BF12" s="68" t="e">
        <f>IF('記載様式（入所者・利用者）'!BR9&lt;='記載様式（入所者・利用者）'!$CF$3,'記載様式（入所者・利用者）'!BR9,"")</f>
        <v>#VALUE!</v>
      </c>
      <c r="BG12" s="68" t="e">
        <f>IF('記載様式（入所者・利用者）'!BS9&lt;='記載様式（入所者・利用者）'!$CF$3,'記載様式（入所者・利用者）'!BS9,"")</f>
        <v>#VALUE!</v>
      </c>
      <c r="BH12" s="68" t="e">
        <f>IF('記載様式（入所者・利用者）'!BT9&lt;='記載様式（入所者・利用者）'!$CF$3,'記載様式（入所者・利用者）'!BT9,"")</f>
        <v>#VALUE!</v>
      </c>
      <c r="BI12" s="68" t="e">
        <f>IF('記載様式（入所者・利用者）'!BU9&lt;='記載様式（入所者・利用者）'!$CF$3,'記載様式（入所者・利用者）'!BU9,"")</f>
        <v>#VALUE!</v>
      </c>
      <c r="BJ12" s="69" t="e">
        <f>IF('記載様式（入所者・利用者）'!BV9&lt;='記載様式（入所者・利用者）'!$CF$3,'記載様式（入所者・利用者）'!BV9,"")</f>
        <v>#VALUE!</v>
      </c>
      <c r="BK12" s="61"/>
      <c r="BL12" s="90"/>
    </row>
    <row r="13" spans="1:64" ht="20.149999999999999" customHeight="1" x14ac:dyDescent="0.2">
      <c r="A13" s="47" t="s">
        <v>67</v>
      </c>
      <c r="B13" s="75" t="e">
        <f>SUM(C13:BJ13)</f>
        <v>#VALUE!</v>
      </c>
      <c r="C13" s="76" t="e">
        <f>IF(C2&lt;='記載様式（入所者・利用者）'!$CF$3,COUNTIF('記載様式（入所者・利用者）'!$CO:$CO,C2),"")</f>
        <v>#VALUE!</v>
      </c>
      <c r="D13" s="76" t="e">
        <f>IF(D2&lt;='記載様式（入所者・利用者）'!$CF$3,COUNTIF('記載様式（入所者・利用者）'!$CO:$CO,D2),"")</f>
        <v>#VALUE!</v>
      </c>
      <c r="E13" s="76" t="e">
        <f>IF(E2&lt;='記載様式（入所者・利用者）'!$CF$3,COUNTIF('記載様式（入所者・利用者）'!$CO:$CO,E2),"")</f>
        <v>#VALUE!</v>
      </c>
      <c r="F13" s="76" t="e">
        <f>IF(F2&lt;='記載様式（入所者・利用者）'!$CF$3,COUNTIF('記載様式（入所者・利用者）'!$CO:$CO,F2),"")</f>
        <v>#VALUE!</v>
      </c>
      <c r="G13" s="76" t="e">
        <f>IF(G2&lt;='記載様式（入所者・利用者）'!$CF$3,COUNTIF('記載様式（入所者・利用者）'!$CO:$CO,G2),"")</f>
        <v>#VALUE!</v>
      </c>
      <c r="H13" s="76" t="e">
        <f>IF(H2&lt;='記載様式（入所者・利用者）'!$CF$3,COUNTIF('記載様式（入所者・利用者）'!$CO:$CO,H2),"")</f>
        <v>#VALUE!</v>
      </c>
      <c r="I13" s="76" t="e">
        <f>IF(I2&lt;='記載様式（入所者・利用者）'!$CF$3,COUNTIF('記載様式（入所者・利用者）'!$CO:$CO,I2),"")</f>
        <v>#VALUE!</v>
      </c>
      <c r="J13" s="76" t="e">
        <f>IF(J2&lt;='記載様式（入所者・利用者）'!$CF$3,COUNTIF('記載様式（入所者・利用者）'!$CO:$CO,J2),"")</f>
        <v>#VALUE!</v>
      </c>
      <c r="K13" s="76" t="e">
        <f>IF(K2&lt;='記載様式（入所者・利用者）'!$CF$3,COUNTIF('記載様式（入所者・利用者）'!$CO:$CO,K2),"")</f>
        <v>#VALUE!</v>
      </c>
      <c r="L13" s="76" t="e">
        <f>IF(L2&lt;='記載様式（入所者・利用者）'!$CF$3,COUNTIF('記載様式（入所者・利用者）'!$CO:$CO,L2),"")</f>
        <v>#VALUE!</v>
      </c>
      <c r="M13" s="76" t="e">
        <f>IF(M2&lt;='記載様式（入所者・利用者）'!$CF$3,COUNTIF('記載様式（入所者・利用者）'!$CO:$CO,M2),"")</f>
        <v>#VALUE!</v>
      </c>
      <c r="N13" s="76" t="e">
        <f>IF(N2&lt;='記載様式（入所者・利用者）'!$CF$3,COUNTIF('記載様式（入所者・利用者）'!$CO:$CO,N2),"")</f>
        <v>#VALUE!</v>
      </c>
      <c r="O13" s="76" t="e">
        <f>IF(O2&lt;='記載様式（入所者・利用者）'!$CF$3,COUNTIF('記載様式（入所者・利用者）'!$CO:$CO,O2),"")</f>
        <v>#VALUE!</v>
      </c>
      <c r="P13" s="76" t="e">
        <f>IF(P2&lt;='記載様式（入所者・利用者）'!$CF$3,COUNTIF('記載様式（入所者・利用者）'!$CO:$CO,P2),"")</f>
        <v>#VALUE!</v>
      </c>
      <c r="Q13" s="76" t="e">
        <f>IF(Q2&lt;='記載様式（入所者・利用者）'!$CF$3,COUNTIF('記載様式（入所者・利用者）'!$CO:$CO,Q2),"")</f>
        <v>#VALUE!</v>
      </c>
      <c r="R13" s="76" t="e">
        <f>IF(R2&lt;='記載様式（入所者・利用者）'!$CF$3,COUNTIF('記載様式（入所者・利用者）'!$CO:$CO,R2),"")</f>
        <v>#VALUE!</v>
      </c>
      <c r="S13" s="76" t="e">
        <f>IF(S2&lt;='記載様式（入所者・利用者）'!$CF$3,COUNTIF('記載様式（入所者・利用者）'!$CO:$CO,S2),"")</f>
        <v>#VALUE!</v>
      </c>
      <c r="T13" s="76" t="e">
        <f>IF(T2&lt;='記載様式（入所者・利用者）'!$CF$3,COUNTIF('記載様式（入所者・利用者）'!$CO:$CO,T2),"")</f>
        <v>#VALUE!</v>
      </c>
      <c r="U13" s="76" t="e">
        <f>IF(U2&lt;='記載様式（入所者・利用者）'!$CF$3,COUNTIF('記載様式（入所者・利用者）'!$CO:$CO,U2),"")</f>
        <v>#VALUE!</v>
      </c>
      <c r="V13" s="76" t="e">
        <f>IF(V2&lt;='記載様式（入所者・利用者）'!$CF$3,COUNTIF('記載様式（入所者・利用者）'!$CO:$CO,V2),"")</f>
        <v>#VALUE!</v>
      </c>
      <c r="W13" s="76" t="e">
        <f>IF(W2&lt;='記載様式（入所者・利用者）'!$CF$3,COUNTIF('記載様式（入所者・利用者）'!$CO:$CO,W2),"")</f>
        <v>#VALUE!</v>
      </c>
      <c r="X13" s="76" t="e">
        <f>IF(X2&lt;='記載様式（入所者・利用者）'!$CF$3,COUNTIF('記載様式（入所者・利用者）'!$CO:$CO,X2),"")</f>
        <v>#VALUE!</v>
      </c>
      <c r="Y13" s="76" t="e">
        <f>IF(Y2&lt;='記載様式（入所者・利用者）'!$CF$3,COUNTIF('記載様式（入所者・利用者）'!$CO:$CO,Y2),"")</f>
        <v>#VALUE!</v>
      </c>
      <c r="Z13" s="76" t="e">
        <f>IF(Z2&lt;='記載様式（入所者・利用者）'!$CF$3,COUNTIF('記載様式（入所者・利用者）'!$CO:$CO,Z2),"")</f>
        <v>#VALUE!</v>
      </c>
      <c r="AA13" s="76" t="e">
        <f>IF(AA2&lt;='記載様式（入所者・利用者）'!$CF$3,COUNTIF('記載様式（入所者・利用者）'!$CO:$CO,AA2),"")</f>
        <v>#VALUE!</v>
      </c>
      <c r="AB13" s="76" t="e">
        <f>IF(AB2&lt;='記載様式（入所者・利用者）'!$CF$3,COUNTIF('記載様式（入所者・利用者）'!$CO:$CO,AB2),"")</f>
        <v>#VALUE!</v>
      </c>
      <c r="AC13" s="76" t="e">
        <f>IF(AC2&lt;='記載様式（入所者・利用者）'!$CF$3,COUNTIF('記載様式（入所者・利用者）'!$CO:$CO,AC2),"")</f>
        <v>#VALUE!</v>
      </c>
      <c r="AD13" s="76" t="e">
        <f>IF(AD2&lt;='記載様式（入所者・利用者）'!$CF$3,COUNTIF('記載様式（入所者・利用者）'!$CO:$CO,AD2),"")</f>
        <v>#VALUE!</v>
      </c>
      <c r="AE13" s="76" t="e">
        <f>IF(AE2&lt;='記載様式（入所者・利用者）'!$CF$3,COUNTIF('記載様式（入所者・利用者）'!$CO:$CO,AE2),"")</f>
        <v>#VALUE!</v>
      </c>
      <c r="AF13" s="76" t="e">
        <f>IF(AF2&lt;='記載様式（入所者・利用者）'!$CF$3,COUNTIF('記載様式（入所者・利用者）'!$CO:$CO,AF2),"")</f>
        <v>#VALUE!</v>
      </c>
      <c r="AG13" s="76" t="e">
        <f>IF(AG2&lt;='記載様式（入所者・利用者）'!$CF$3,COUNTIF('記載様式（入所者・利用者）'!$CO:$CO,AG2),"")</f>
        <v>#VALUE!</v>
      </c>
      <c r="AH13" s="76" t="e">
        <f>IF(AH2&lt;='記載様式（入所者・利用者）'!$CF$3,COUNTIF('記載様式（入所者・利用者）'!$CO:$CO,AH2),"")</f>
        <v>#VALUE!</v>
      </c>
      <c r="AI13" s="76" t="e">
        <f>IF(AI2&lt;='記載様式（入所者・利用者）'!$CF$3,COUNTIF('記載様式（入所者・利用者）'!$CO:$CO,AI2),"")</f>
        <v>#VALUE!</v>
      </c>
      <c r="AJ13" s="76" t="e">
        <f>IF(AJ2&lt;='記載様式（入所者・利用者）'!$CF$3,COUNTIF('記載様式（入所者・利用者）'!$CO:$CO,AJ2),"")</f>
        <v>#VALUE!</v>
      </c>
      <c r="AK13" s="76" t="e">
        <f>IF(AK2&lt;='記載様式（入所者・利用者）'!$CF$3,COUNTIF('記載様式（入所者・利用者）'!$CO:$CO,AK2),"")</f>
        <v>#VALUE!</v>
      </c>
      <c r="AL13" s="76" t="e">
        <f>IF(AL2&lt;='記載様式（入所者・利用者）'!$CF$3,COUNTIF('記載様式（入所者・利用者）'!$CO:$CO,AL2),"")</f>
        <v>#VALUE!</v>
      </c>
      <c r="AM13" s="76" t="e">
        <f>IF(AM2&lt;='記載様式（入所者・利用者）'!$CF$3,COUNTIF('記載様式（入所者・利用者）'!$CO:$CO,AM2),"")</f>
        <v>#VALUE!</v>
      </c>
      <c r="AN13" s="76" t="e">
        <f>IF(AN2&lt;='記載様式（入所者・利用者）'!$CF$3,COUNTIF('記載様式（入所者・利用者）'!$CO:$CO,AN2),"")</f>
        <v>#VALUE!</v>
      </c>
      <c r="AO13" s="76" t="e">
        <f>IF(AO2&lt;='記載様式（入所者・利用者）'!$CF$3,COUNTIF('記載様式（入所者・利用者）'!$CO:$CO,AO2),"")</f>
        <v>#VALUE!</v>
      </c>
      <c r="AP13" s="76" t="e">
        <f>IF(AP2&lt;='記載様式（入所者・利用者）'!$CF$3,COUNTIF('記載様式（入所者・利用者）'!$CO:$CO,AP2),"")</f>
        <v>#VALUE!</v>
      </c>
      <c r="AQ13" s="76" t="e">
        <f>IF(AQ2&lt;='記載様式（入所者・利用者）'!$CF$3,COUNTIF('記載様式（入所者・利用者）'!$CO:$CO,AQ2),"")</f>
        <v>#VALUE!</v>
      </c>
      <c r="AR13" s="76" t="e">
        <f>IF(AR2&lt;='記載様式（入所者・利用者）'!$CF$3,COUNTIF('記載様式（入所者・利用者）'!$CO:$CO,AR2),"")</f>
        <v>#VALUE!</v>
      </c>
      <c r="AS13" s="76" t="e">
        <f>IF(AS2&lt;='記載様式（入所者・利用者）'!$CF$3,COUNTIF('記載様式（入所者・利用者）'!$CO:$CO,AS2),"")</f>
        <v>#VALUE!</v>
      </c>
      <c r="AT13" s="76" t="e">
        <f>IF(AT2&lt;='記載様式（入所者・利用者）'!$CF$3,COUNTIF('記載様式（入所者・利用者）'!$CO:$CO,AT2),"")</f>
        <v>#VALUE!</v>
      </c>
      <c r="AU13" s="76" t="e">
        <f>IF(AU2&lt;='記載様式（入所者・利用者）'!$CF$3,COUNTIF('記載様式（入所者・利用者）'!$CO:$CO,AU2),"")</f>
        <v>#VALUE!</v>
      </c>
      <c r="AV13" s="76" t="e">
        <f>IF(AV2&lt;='記載様式（入所者・利用者）'!$CF$3,COUNTIF('記載様式（入所者・利用者）'!$CO:$CO,AV2),"")</f>
        <v>#VALUE!</v>
      </c>
      <c r="AW13" s="76" t="e">
        <f>IF(AW2&lt;='記載様式（入所者・利用者）'!$CF$3,COUNTIF('記載様式（入所者・利用者）'!$CO:$CO,AW2),"")</f>
        <v>#VALUE!</v>
      </c>
      <c r="AX13" s="76" t="e">
        <f>IF(AX2&lt;='記載様式（入所者・利用者）'!$CF$3,COUNTIF('記載様式（入所者・利用者）'!$CO:$CO,AX2),"")</f>
        <v>#VALUE!</v>
      </c>
      <c r="AY13" s="76" t="e">
        <f>IF(AY2&lt;='記載様式（入所者・利用者）'!$CF$3,COUNTIF('記載様式（入所者・利用者）'!$CO:$CO,AY2),"")</f>
        <v>#VALUE!</v>
      </c>
      <c r="AZ13" s="76" t="e">
        <f>IF(AZ2&lt;='記載様式（入所者・利用者）'!$CF$3,COUNTIF('記載様式（入所者・利用者）'!$CO:$CO,AZ2),"")</f>
        <v>#VALUE!</v>
      </c>
      <c r="BA13" s="76" t="e">
        <f>IF(BA2&lt;='記載様式（入所者・利用者）'!$CF$3,COUNTIF('記載様式（入所者・利用者）'!$CO:$CO,BA2),"")</f>
        <v>#VALUE!</v>
      </c>
      <c r="BB13" s="76" t="e">
        <f>IF(BB2&lt;='記載様式（入所者・利用者）'!$CF$3,COUNTIF('記載様式（入所者・利用者）'!$CO:$CO,BB2),"")</f>
        <v>#VALUE!</v>
      </c>
      <c r="BC13" s="76" t="e">
        <f>IF(BC2&lt;='記載様式（入所者・利用者）'!$CF$3,COUNTIF('記載様式（入所者・利用者）'!$CO:$CO,BC2),"")</f>
        <v>#VALUE!</v>
      </c>
      <c r="BD13" s="76" t="e">
        <f>IF(BD2&lt;='記載様式（入所者・利用者）'!$CF$3,COUNTIF('記載様式（入所者・利用者）'!$CO:$CO,BD2),"")</f>
        <v>#VALUE!</v>
      </c>
      <c r="BE13" s="76" t="e">
        <f>IF(BE2&lt;='記載様式（入所者・利用者）'!$CF$3,COUNTIF('記載様式（入所者・利用者）'!$CO:$CO,BE2),"")</f>
        <v>#VALUE!</v>
      </c>
      <c r="BF13" s="76" t="e">
        <f>IF(BF2&lt;='記載様式（入所者・利用者）'!$CF$3,COUNTIF('記載様式（入所者・利用者）'!$CO:$CO,BF2),"")</f>
        <v>#VALUE!</v>
      </c>
      <c r="BG13" s="76" t="e">
        <f>IF(BG2&lt;='記載様式（入所者・利用者）'!$CF$3,COUNTIF('記載様式（入所者・利用者）'!$CO:$CO,BG2),"")</f>
        <v>#VALUE!</v>
      </c>
      <c r="BH13" s="76" t="e">
        <f>IF(BH2&lt;='記載様式（入所者・利用者）'!$CF$3,COUNTIF('記載様式（入所者・利用者）'!$CO:$CO,BH2),"")</f>
        <v>#VALUE!</v>
      </c>
      <c r="BI13" s="76" t="e">
        <f>IF(BI2&lt;='記載様式（入所者・利用者）'!$CF$3,COUNTIF('記載様式（入所者・利用者）'!$CO:$CO,BI2),"")</f>
        <v>#VALUE!</v>
      </c>
      <c r="BJ13" s="77" t="e">
        <f>IF(BJ2&lt;='記載様式（入所者・利用者）'!$CF$3,COUNTIF('記載様式（入所者・利用者）'!$CO:$CO,BJ2),"")</f>
        <v>#VALUE!</v>
      </c>
      <c r="BK13" s="88"/>
      <c r="BL13" s="90"/>
    </row>
    <row r="14" spans="1:64" ht="20.149999999999999" customHeight="1" x14ac:dyDescent="0.2">
      <c r="A14" s="78" t="s">
        <v>68</v>
      </c>
      <c r="B14" s="79" t="e">
        <f>SUM(C14:BJ14)</f>
        <v>#VALUE!</v>
      </c>
      <c r="C14" s="80" t="e">
        <f>IF(C2&lt;='記載様式（入所者・利用者）'!$CF$3,COUNTIF('記載様式（職員）'!$CJ:$CJ,C2),"")</f>
        <v>#VALUE!</v>
      </c>
      <c r="D14" s="80" t="e">
        <f>IF(D2&lt;='記載様式（入所者・利用者）'!$CF$3,COUNTIF('記載様式（職員）'!$CJ:$CJ,D2),"")</f>
        <v>#VALUE!</v>
      </c>
      <c r="E14" s="80" t="e">
        <f>IF(E2&lt;='記載様式（入所者・利用者）'!$CF$3,COUNTIF('記載様式（職員）'!$CJ:$CJ,E2),"")</f>
        <v>#VALUE!</v>
      </c>
      <c r="F14" s="80" t="e">
        <f>IF(F2&lt;='記載様式（入所者・利用者）'!$CF$3,COUNTIF('記載様式（職員）'!$CJ:$CJ,F2),"")</f>
        <v>#VALUE!</v>
      </c>
      <c r="G14" s="80" t="e">
        <f>IF(G2&lt;='記載様式（入所者・利用者）'!$CF$3,COUNTIF('記載様式（職員）'!$CJ:$CJ,G2),"")</f>
        <v>#VALUE!</v>
      </c>
      <c r="H14" s="80" t="e">
        <f>IF(H2&lt;='記載様式（入所者・利用者）'!$CF$3,COUNTIF('記載様式（職員）'!$CJ:$CJ,H2),"")</f>
        <v>#VALUE!</v>
      </c>
      <c r="I14" s="80" t="e">
        <f>IF(I2&lt;='記載様式（入所者・利用者）'!$CF$3,COUNTIF('記載様式（職員）'!$CJ:$CJ,I2),"")</f>
        <v>#VALUE!</v>
      </c>
      <c r="J14" s="80" t="e">
        <f>IF(J2&lt;='記載様式（入所者・利用者）'!$CF$3,COUNTIF('記載様式（職員）'!$CJ:$CJ,J2),"")</f>
        <v>#VALUE!</v>
      </c>
      <c r="K14" s="80" t="e">
        <f>IF(K2&lt;='記載様式（入所者・利用者）'!$CF$3,COUNTIF('記載様式（職員）'!$CJ:$CJ,K2),"")</f>
        <v>#VALUE!</v>
      </c>
      <c r="L14" s="80" t="e">
        <f>IF(L2&lt;='記載様式（入所者・利用者）'!$CF$3,COUNTIF('記載様式（職員）'!$CJ:$CJ,L2),"")</f>
        <v>#VALUE!</v>
      </c>
      <c r="M14" s="80" t="e">
        <f>IF(M2&lt;='記載様式（入所者・利用者）'!$CF$3,COUNTIF('記載様式（職員）'!$CJ:$CJ,M2),"")</f>
        <v>#VALUE!</v>
      </c>
      <c r="N14" s="80" t="e">
        <f>IF(N2&lt;='記載様式（入所者・利用者）'!$CF$3,COUNTIF('記載様式（職員）'!$CJ:$CJ,N2),"")</f>
        <v>#VALUE!</v>
      </c>
      <c r="O14" s="80" t="e">
        <f>IF(O2&lt;='記載様式（入所者・利用者）'!$CF$3,COUNTIF('記載様式（職員）'!$CJ:$CJ,O2),"")</f>
        <v>#VALUE!</v>
      </c>
      <c r="P14" s="80" t="e">
        <f>IF(P2&lt;='記載様式（入所者・利用者）'!$CF$3,COUNTIF('記載様式（職員）'!$CJ:$CJ,P2),"")</f>
        <v>#VALUE!</v>
      </c>
      <c r="Q14" s="80" t="e">
        <f>IF(Q2&lt;='記載様式（入所者・利用者）'!$CF$3,COUNTIF('記載様式（職員）'!$CJ:$CJ,Q2),"")</f>
        <v>#VALUE!</v>
      </c>
      <c r="R14" s="80" t="e">
        <f>IF(R2&lt;='記載様式（入所者・利用者）'!$CF$3,COUNTIF('記載様式（職員）'!$CJ:$CJ,R2),"")</f>
        <v>#VALUE!</v>
      </c>
      <c r="S14" s="80" t="e">
        <f>IF(S2&lt;='記載様式（入所者・利用者）'!$CF$3,COUNTIF('記載様式（職員）'!$CJ:$CJ,S2),"")</f>
        <v>#VALUE!</v>
      </c>
      <c r="T14" s="80" t="e">
        <f>IF(T2&lt;='記載様式（入所者・利用者）'!$CF$3,COUNTIF('記載様式（職員）'!$CJ:$CJ,T2),"")</f>
        <v>#VALUE!</v>
      </c>
      <c r="U14" s="80" t="e">
        <f>IF(U2&lt;='記載様式（入所者・利用者）'!$CF$3,COUNTIF('記載様式（職員）'!$CJ:$CJ,U2),"")</f>
        <v>#VALUE!</v>
      </c>
      <c r="V14" s="80" t="e">
        <f>IF(V2&lt;='記載様式（入所者・利用者）'!$CF$3,COUNTIF('記載様式（職員）'!$CJ:$CJ,V2),"")</f>
        <v>#VALUE!</v>
      </c>
      <c r="W14" s="80" t="e">
        <f>IF(W2&lt;='記載様式（入所者・利用者）'!$CF$3,COUNTIF('記載様式（職員）'!$CJ:$CJ,W2),"")</f>
        <v>#VALUE!</v>
      </c>
      <c r="X14" s="80" t="e">
        <f>IF(X2&lt;='記載様式（入所者・利用者）'!$CF$3,COUNTIF('記載様式（職員）'!$CJ:$CJ,X2),"")</f>
        <v>#VALUE!</v>
      </c>
      <c r="Y14" s="80" t="e">
        <f>IF(Y2&lt;='記載様式（入所者・利用者）'!$CF$3,COUNTIF('記載様式（職員）'!$CJ:$CJ,Y2),"")</f>
        <v>#VALUE!</v>
      </c>
      <c r="Z14" s="80" t="e">
        <f>IF(Z2&lt;='記載様式（入所者・利用者）'!$CF$3,COUNTIF('記載様式（職員）'!$CJ:$CJ,Z2),"")</f>
        <v>#VALUE!</v>
      </c>
      <c r="AA14" s="80" t="e">
        <f>IF(AA2&lt;='記載様式（入所者・利用者）'!$CF$3,COUNTIF('記載様式（職員）'!$CJ:$CJ,AA2),"")</f>
        <v>#VALUE!</v>
      </c>
      <c r="AB14" s="80" t="e">
        <f>IF(AB2&lt;='記載様式（入所者・利用者）'!$CF$3,COUNTIF('記載様式（職員）'!$CJ:$CJ,AB2),"")</f>
        <v>#VALUE!</v>
      </c>
      <c r="AC14" s="80" t="e">
        <f>IF(AC2&lt;='記載様式（入所者・利用者）'!$CF$3,COUNTIF('記載様式（職員）'!$CJ:$CJ,AC2),"")</f>
        <v>#VALUE!</v>
      </c>
      <c r="AD14" s="80" t="e">
        <f>IF(AD2&lt;='記載様式（入所者・利用者）'!$CF$3,COUNTIF('記載様式（職員）'!$CJ:$CJ,AD2),"")</f>
        <v>#VALUE!</v>
      </c>
      <c r="AE14" s="80" t="e">
        <f>IF(AE2&lt;='記載様式（入所者・利用者）'!$CF$3,COUNTIF('記載様式（職員）'!$CJ:$CJ,AE2),"")</f>
        <v>#VALUE!</v>
      </c>
      <c r="AF14" s="80" t="e">
        <f>IF(AF2&lt;='記載様式（入所者・利用者）'!$CF$3,COUNTIF('記載様式（職員）'!$CJ:$CJ,AF2),"")</f>
        <v>#VALUE!</v>
      </c>
      <c r="AG14" s="80" t="e">
        <f>IF(AG2&lt;='記載様式（入所者・利用者）'!$CF$3,COUNTIF('記載様式（職員）'!$CJ:$CJ,AG2),"")</f>
        <v>#VALUE!</v>
      </c>
      <c r="AH14" s="80" t="e">
        <f>IF(AH2&lt;='記載様式（入所者・利用者）'!$CF$3,COUNTIF('記載様式（職員）'!$CJ:$CJ,AH2),"")</f>
        <v>#VALUE!</v>
      </c>
      <c r="AI14" s="80" t="e">
        <f>IF(AI2&lt;='記載様式（入所者・利用者）'!$CF$3,COUNTIF('記載様式（職員）'!$CJ:$CJ,AI2),"")</f>
        <v>#VALUE!</v>
      </c>
      <c r="AJ14" s="80" t="e">
        <f>IF(AJ2&lt;='記載様式（入所者・利用者）'!$CF$3,COUNTIF('記載様式（職員）'!$CJ:$CJ,AJ2),"")</f>
        <v>#VALUE!</v>
      </c>
      <c r="AK14" s="80" t="e">
        <f>IF(AK2&lt;='記載様式（入所者・利用者）'!$CF$3,COUNTIF('記載様式（職員）'!$CJ:$CJ,AK2),"")</f>
        <v>#VALUE!</v>
      </c>
      <c r="AL14" s="80" t="e">
        <f>IF(AL2&lt;='記載様式（入所者・利用者）'!$CF$3,COUNTIF('記載様式（職員）'!$CJ:$CJ,AL2),"")</f>
        <v>#VALUE!</v>
      </c>
      <c r="AM14" s="80" t="e">
        <f>IF(AM2&lt;='記載様式（入所者・利用者）'!$CF$3,COUNTIF('記載様式（職員）'!$CJ:$CJ,AM2),"")</f>
        <v>#VALUE!</v>
      </c>
      <c r="AN14" s="80" t="e">
        <f>IF(AN2&lt;='記載様式（入所者・利用者）'!$CF$3,COUNTIF('記載様式（職員）'!$CJ:$CJ,AN2),"")</f>
        <v>#VALUE!</v>
      </c>
      <c r="AO14" s="80" t="e">
        <f>IF(AO2&lt;='記載様式（入所者・利用者）'!$CF$3,COUNTIF('記載様式（職員）'!$CJ:$CJ,AO2),"")</f>
        <v>#VALUE!</v>
      </c>
      <c r="AP14" s="80" t="e">
        <f>IF(AP2&lt;='記載様式（入所者・利用者）'!$CF$3,COUNTIF('記載様式（職員）'!$CJ:$CJ,AP2),"")</f>
        <v>#VALUE!</v>
      </c>
      <c r="AQ14" s="80" t="e">
        <f>IF(AQ2&lt;='記載様式（入所者・利用者）'!$CF$3,COUNTIF('記載様式（職員）'!$CJ:$CJ,AQ2),"")</f>
        <v>#VALUE!</v>
      </c>
      <c r="AR14" s="80" t="e">
        <f>IF(AR2&lt;='記載様式（入所者・利用者）'!$CF$3,COUNTIF('記載様式（職員）'!$CJ:$CJ,AR2),"")</f>
        <v>#VALUE!</v>
      </c>
      <c r="AS14" s="80" t="e">
        <f>IF(AS2&lt;='記載様式（入所者・利用者）'!$CF$3,COUNTIF('記載様式（職員）'!$CJ:$CJ,AS2),"")</f>
        <v>#VALUE!</v>
      </c>
      <c r="AT14" s="80" t="e">
        <f>IF(AT2&lt;='記載様式（入所者・利用者）'!$CF$3,COUNTIF('記載様式（職員）'!$CJ:$CJ,AT2),"")</f>
        <v>#VALUE!</v>
      </c>
      <c r="AU14" s="80" t="e">
        <f>IF(AU2&lt;='記載様式（入所者・利用者）'!$CF$3,COUNTIF('記載様式（職員）'!$CJ:$CJ,AU2),"")</f>
        <v>#VALUE!</v>
      </c>
      <c r="AV14" s="80" t="e">
        <f>IF(AV2&lt;='記載様式（入所者・利用者）'!$CF$3,COUNTIF('記載様式（職員）'!$CJ:$CJ,AV2),"")</f>
        <v>#VALUE!</v>
      </c>
      <c r="AW14" s="80" t="e">
        <f>IF(AW2&lt;='記載様式（入所者・利用者）'!$CF$3,COUNTIF('記載様式（職員）'!$CJ:$CJ,AW2),"")</f>
        <v>#VALUE!</v>
      </c>
      <c r="AX14" s="80" t="e">
        <f>IF(AX2&lt;='記載様式（入所者・利用者）'!$CF$3,COUNTIF('記載様式（職員）'!$CJ:$CJ,AX2),"")</f>
        <v>#VALUE!</v>
      </c>
      <c r="AY14" s="80" t="e">
        <f>IF(AY2&lt;='記載様式（入所者・利用者）'!$CF$3,COUNTIF('記載様式（職員）'!$CJ:$CJ,AY2),"")</f>
        <v>#VALUE!</v>
      </c>
      <c r="AZ14" s="80" t="e">
        <f>IF(AZ2&lt;='記載様式（入所者・利用者）'!$CF$3,COUNTIF('記載様式（職員）'!$CJ:$CJ,AZ2),"")</f>
        <v>#VALUE!</v>
      </c>
      <c r="BA14" s="80" t="e">
        <f>IF(BA2&lt;='記載様式（入所者・利用者）'!$CF$3,COUNTIF('記載様式（職員）'!$CJ:$CJ,BA2),"")</f>
        <v>#VALUE!</v>
      </c>
      <c r="BB14" s="80" t="e">
        <f>IF(BB2&lt;='記載様式（入所者・利用者）'!$CF$3,COUNTIF('記載様式（職員）'!$CJ:$CJ,BB2),"")</f>
        <v>#VALUE!</v>
      </c>
      <c r="BC14" s="80" t="e">
        <f>IF(BC2&lt;='記載様式（入所者・利用者）'!$CF$3,COUNTIF('記載様式（職員）'!$CJ:$CJ,BC2),"")</f>
        <v>#VALUE!</v>
      </c>
      <c r="BD14" s="80" t="e">
        <f>IF(BD2&lt;='記載様式（入所者・利用者）'!$CF$3,COUNTIF('記載様式（職員）'!$CJ:$CJ,BD2),"")</f>
        <v>#VALUE!</v>
      </c>
      <c r="BE14" s="80" t="e">
        <f>IF(BE2&lt;='記載様式（入所者・利用者）'!$CF$3,COUNTIF('記載様式（職員）'!$CJ:$CJ,BE2),"")</f>
        <v>#VALUE!</v>
      </c>
      <c r="BF14" s="80" t="e">
        <f>IF(BF2&lt;='記載様式（入所者・利用者）'!$CF$3,COUNTIF('記載様式（職員）'!$CJ:$CJ,BF2),"")</f>
        <v>#VALUE!</v>
      </c>
      <c r="BG14" s="80" t="e">
        <f>IF(BG2&lt;='記載様式（入所者・利用者）'!$CF$3,COUNTIF('記載様式（職員）'!$CJ:$CJ,BG2),"")</f>
        <v>#VALUE!</v>
      </c>
      <c r="BH14" s="80" t="e">
        <f>IF(BH2&lt;='記載様式（入所者・利用者）'!$CF$3,COUNTIF('記載様式（職員）'!$CJ:$CJ,BH2),"")</f>
        <v>#VALUE!</v>
      </c>
      <c r="BI14" s="80" t="e">
        <f>IF(BI2&lt;='記載様式（入所者・利用者）'!$CF$3,COUNTIF('記載様式（職員）'!$CJ:$CJ,BI2),"")</f>
        <v>#VALUE!</v>
      </c>
      <c r="BJ14" s="81" t="e">
        <f>IF(BJ2&lt;='記載様式（入所者・利用者）'!$CF$3,COUNTIF('記載様式（職員）'!$CJ:$CJ,BJ2),"")</f>
        <v>#VALUE!</v>
      </c>
      <c r="BK14" s="88"/>
      <c r="BL14" s="90"/>
    </row>
    <row r="15" spans="1:64" ht="20.149999999999999" customHeight="1" thickBot="1" x14ac:dyDescent="0.25">
      <c r="A15" s="82" t="s">
        <v>69</v>
      </c>
      <c r="B15" s="83" t="e">
        <f>SUM(C15:BJ15)</f>
        <v>#VALUE!</v>
      </c>
      <c r="C15" s="51" t="e">
        <f>IF(C2&lt;='記載様式（入所者・利用者）'!$CF$3,C13+C14,"")</f>
        <v>#VALUE!</v>
      </c>
      <c r="D15" s="52" t="e">
        <f>IF(D2&lt;='記載様式（入所者・利用者）'!$CF$3,D13+D14,"")</f>
        <v>#VALUE!</v>
      </c>
      <c r="E15" s="52" t="e">
        <f>IF(E2&lt;='記載様式（入所者・利用者）'!$CF$3,E13+E14,"")</f>
        <v>#VALUE!</v>
      </c>
      <c r="F15" s="52" t="e">
        <f>IF(F2&lt;='記載様式（入所者・利用者）'!$CF$3,F13+F14,"")</f>
        <v>#VALUE!</v>
      </c>
      <c r="G15" s="52" t="e">
        <f>IF(G2&lt;='記載様式（入所者・利用者）'!$CF$3,G13+G14,"")</f>
        <v>#VALUE!</v>
      </c>
      <c r="H15" s="52" t="e">
        <f>IF(H2&lt;='記載様式（入所者・利用者）'!$CF$3,H13+H14,"")</f>
        <v>#VALUE!</v>
      </c>
      <c r="I15" s="52" t="e">
        <f>IF(I2&lt;='記載様式（入所者・利用者）'!$CF$3,I13+I14,"")</f>
        <v>#VALUE!</v>
      </c>
      <c r="J15" s="52" t="e">
        <f>IF(J2&lt;='記載様式（入所者・利用者）'!$CF$3,J13+J14,"")</f>
        <v>#VALUE!</v>
      </c>
      <c r="K15" s="52" t="e">
        <f>IF(K2&lt;='記載様式（入所者・利用者）'!$CF$3,K13+K14,"")</f>
        <v>#VALUE!</v>
      </c>
      <c r="L15" s="52" t="e">
        <f>IF(L2&lt;='記載様式（入所者・利用者）'!$CF$3,L13+L14,"")</f>
        <v>#VALUE!</v>
      </c>
      <c r="M15" s="52" t="e">
        <f>IF(M2&lt;='記載様式（入所者・利用者）'!$CF$3,M13+M14,"")</f>
        <v>#VALUE!</v>
      </c>
      <c r="N15" s="52" t="e">
        <f>IF(N2&lt;='記載様式（入所者・利用者）'!$CF$3,N13+N14,"")</f>
        <v>#VALUE!</v>
      </c>
      <c r="O15" s="52" t="e">
        <f>IF(O2&lt;='記載様式（入所者・利用者）'!$CF$3,O13+O14,"")</f>
        <v>#VALUE!</v>
      </c>
      <c r="P15" s="52" t="e">
        <f>IF(P2&lt;='記載様式（入所者・利用者）'!$CF$3,P13+P14,"")</f>
        <v>#VALUE!</v>
      </c>
      <c r="Q15" s="52" t="e">
        <f>IF(Q2&lt;='記載様式（入所者・利用者）'!$CF$3,Q13+Q14,"")</f>
        <v>#VALUE!</v>
      </c>
      <c r="R15" s="52" t="e">
        <f>IF(R2&lt;='記載様式（入所者・利用者）'!$CF$3,R13+R14,"")</f>
        <v>#VALUE!</v>
      </c>
      <c r="S15" s="52" t="e">
        <f>IF(S2&lt;='記載様式（入所者・利用者）'!$CF$3,S13+S14,"")</f>
        <v>#VALUE!</v>
      </c>
      <c r="T15" s="52" t="e">
        <f>IF(T2&lt;='記載様式（入所者・利用者）'!$CF$3,T13+T14,"")</f>
        <v>#VALUE!</v>
      </c>
      <c r="U15" s="52" t="e">
        <f>IF(U2&lt;='記載様式（入所者・利用者）'!$CF$3,U13+U14,"")</f>
        <v>#VALUE!</v>
      </c>
      <c r="V15" s="52" t="e">
        <f>IF(V2&lt;='記載様式（入所者・利用者）'!$CF$3,V13+V14,"")</f>
        <v>#VALUE!</v>
      </c>
      <c r="W15" s="52" t="e">
        <f>IF(W2&lt;='記載様式（入所者・利用者）'!$CF$3,W13+W14,"")</f>
        <v>#VALUE!</v>
      </c>
      <c r="X15" s="52" t="e">
        <f>IF(X2&lt;='記載様式（入所者・利用者）'!$CF$3,X13+X14,"")</f>
        <v>#VALUE!</v>
      </c>
      <c r="Y15" s="52" t="e">
        <f>IF(Y2&lt;='記載様式（入所者・利用者）'!$CF$3,Y13+Y14,"")</f>
        <v>#VALUE!</v>
      </c>
      <c r="Z15" s="52" t="e">
        <f>IF(Z2&lt;='記載様式（入所者・利用者）'!$CF$3,Z13+Z14,"")</f>
        <v>#VALUE!</v>
      </c>
      <c r="AA15" s="52" t="e">
        <f>IF(AA2&lt;='記載様式（入所者・利用者）'!$CF$3,AA13+AA14,"")</f>
        <v>#VALUE!</v>
      </c>
      <c r="AB15" s="52" t="e">
        <f>IF(AB2&lt;='記載様式（入所者・利用者）'!$CF$3,AB13+AB14,"")</f>
        <v>#VALUE!</v>
      </c>
      <c r="AC15" s="52" t="e">
        <f>IF(AC2&lt;='記載様式（入所者・利用者）'!$CF$3,AC13+AC14,"")</f>
        <v>#VALUE!</v>
      </c>
      <c r="AD15" s="52" t="e">
        <f>IF(AD2&lt;='記載様式（入所者・利用者）'!$CF$3,AD13+AD14,"")</f>
        <v>#VALUE!</v>
      </c>
      <c r="AE15" s="52" t="e">
        <f>IF(AE2&lt;='記載様式（入所者・利用者）'!$CF$3,AE13+AE14,"")</f>
        <v>#VALUE!</v>
      </c>
      <c r="AF15" s="84" t="e">
        <f>IF(AF2&lt;='記載様式（入所者・利用者）'!$CF$3,AF13+AF14,"")</f>
        <v>#VALUE!</v>
      </c>
      <c r="AG15" s="52" t="e">
        <f>IF(AG2&lt;='記載様式（入所者・利用者）'!$CF$3,AG13+AG14,"")</f>
        <v>#VALUE!</v>
      </c>
      <c r="AH15" s="52" t="e">
        <f>IF(AH2&lt;='記載様式（入所者・利用者）'!$CF$3,AH13+AH14,"")</f>
        <v>#VALUE!</v>
      </c>
      <c r="AI15" s="52" t="e">
        <f>IF(AI2&lt;='記載様式（入所者・利用者）'!$CF$3,AI13+AI14,"")</f>
        <v>#VALUE!</v>
      </c>
      <c r="AJ15" s="52" t="e">
        <f>IF(AJ2&lt;='記載様式（入所者・利用者）'!$CF$3,AJ13+AJ14,"")</f>
        <v>#VALUE!</v>
      </c>
      <c r="AK15" s="52" t="e">
        <f>IF(AK2&lt;='記載様式（入所者・利用者）'!$CF$3,AK13+AK14,"")</f>
        <v>#VALUE!</v>
      </c>
      <c r="AL15" s="52" t="e">
        <f>IF(AL2&lt;='記載様式（入所者・利用者）'!$CF$3,AL13+AL14,"")</f>
        <v>#VALUE!</v>
      </c>
      <c r="AM15" s="52" t="e">
        <f>IF(AM2&lt;='記載様式（入所者・利用者）'!$CF$3,AM13+AM14,"")</f>
        <v>#VALUE!</v>
      </c>
      <c r="AN15" s="52" t="e">
        <f>IF(AN2&lt;='記載様式（入所者・利用者）'!$CF$3,AN13+AN14,"")</f>
        <v>#VALUE!</v>
      </c>
      <c r="AO15" s="52" t="e">
        <f>IF(AO2&lt;='記載様式（入所者・利用者）'!$CF$3,AO13+AO14,"")</f>
        <v>#VALUE!</v>
      </c>
      <c r="AP15" s="52" t="e">
        <f>IF(AP2&lt;='記載様式（入所者・利用者）'!$CF$3,AP13+AP14,"")</f>
        <v>#VALUE!</v>
      </c>
      <c r="AQ15" s="52" t="e">
        <f>IF(AQ2&lt;='記載様式（入所者・利用者）'!$CF$3,AQ13+AQ14,"")</f>
        <v>#VALUE!</v>
      </c>
      <c r="AR15" s="52" t="e">
        <f>IF(AR2&lt;='記載様式（入所者・利用者）'!$CF$3,AR13+AR14,"")</f>
        <v>#VALUE!</v>
      </c>
      <c r="AS15" s="52" t="e">
        <f>IF(AS2&lt;='記載様式（入所者・利用者）'!$CF$3,AS13+AS14,"")</f>
        <v>#VALUE!</v>
      </c>
      <c r="AT15" s="52" t="e">
        <f>IF(AT2&lt;='記載様式（入所者・利用者）'!$CF$3,AT13+AT14,"")</f>
        <v>#VALUE!</v>
      </c>
      <c r="AU15" s="52" t="e">
        <f>IF(AU2&lt;='記載様式（入所者・利用者）'!$CF$3,AU13+AU14,"")</f>
        <v>#VALUE!</v>
      </c>
      <c r="AV15" s="52" t="e">
        <f>IF(AV2&lt;='記載様式（入所者・利用者）'!$CF$3,AV13+AV14,"")</f>
        <v>#VALUE!</v>
      </c>
      <c r="AW15" s="52" t="e">
        <f>IF(AW2&lt;='記載様式（入所者・利用者）'!$CF$3,AW13+AW14,"")</f>
        <v>#VALUE!</v>
      </c>
      <c r="AX15" s="52" t="e">
        <f>IF(AX2&lt;='記載様式（入所者・利用者）'!$CF$3,AX13+AX14,"")</f>
        <v>#VALUE!</v>
      </c>
      <c r="AY15" s="52" t="e">
        <f>IF(AY2&lt;='記載様式（入所者・利用者）'!$CF$3,AY13+AY14,"")</f>
        <v>#VALUE!</v>
      </c>
      <c r="AZ15" s="52" t="e">
        <f>IF(AZ2&lt;='記載様式（入所者・利用者）'!$CF$3,AZ13+AZ14,"")</f>
        <v>#VALUE!</v>
      </c>
      <c r="BA15" s="52" t="e">
        <f>IF(BA2&lt;='記載様式（入所者・利用者）'!$CF$3,BA13+BA14,"")</f>
        <v>#VALUE!</v>
      </c>
      <c r="BB15" s="52" t="e">
        <f>IF(BB2&lt;='記載様式（入所者・利用者）'!$CF$3,BB13+BB14,"")</f>
        <v>#VALUE!</v>
      </c>
      <c r="BC15" s="52" t="e">
        <f>IF(BC2&lt;='記載様式（入所者・利用者）'!$CF$3,BC13+BC14,"")</f>
        <v>#VALUE!</v>
      </c>
      <c r="BD15" s="52" t="e">
        <f>IF(BD2&lt;='記載様式（入所者・利用者）'!$CF$3,BD13+BD14,"")</f>
        <v>#VALUE!</v>
      </c>
      <c r="BE15" s="52" t="e">
        <f>IF(BE2&lt;='記載様式（入所者・利用者）'!$CF$3,BE13+BE14,"")</f>
        <v>#VALUE!</v>
      </c>
      <c r="BF15" s="52" t="e">
        <f>IF(BF2&lt;='記載様式（入所者・利用者）'!$CF$3,BF13+BF14,"")</f>
        <v>#VALUE!</v>
      </c>
      <c r="BG15" s="52" t="e">
        <f>IF(BG2&lt;='記載様式（入所者・利用者）'!$CF$3,BG13+BG14,"")</f>
        <v>#VALUE!</v>
      </c>
      <c r="BH15" s="52" t="e">
        <f>IF(BH2&lt;='記載様式（入所者・利用者）'!$CF$3,BH13+BH14,"")</f>
        <v>#VALUE!</v>
      </c>
      <c r="BI15" s="52" t="e">
        <f>IF(BI2&lt;='記載様式（入所者・利用者）'!$CF$3,BI13+BI14,"")</f>
        <v>#VALUE!</v>
      </c>
      <c r="BJ15" s="53" t="e">
        <f>IF(BJ2&lt;='記載様式（入所者・利用者）'!$CF$3,BJ13+BJ14,"")</f>
        <v>#VALUE!</v>
      </c>
      <c r="BK15" s="88"/>
      <c r="BL15" s="90"/>
    </row>
    <row r="16" spans="1:64" ht="20.149999999999999" customHeight="1" x14ac:dyDescent="0.2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61"/>
      <c r="BL16" s="90"/>
    </row>
    <row r="17" spans="1:64" ht="20.149999999999999" customHeight="1" thickBot="1" x14ac:dyDescent="0.25">
      <c r="A17" s="91" t="s">
        <v>72</v>
      </c>
      <c r="B17" s="86"/>
      <c r="C17" s="86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61"/>
      <c r="BL17" s="90"/>
    </row>
    <row r="18" spans="1:64" ht="20.149999999999999" customHeight="1" thickBot="1" x14ac:dyDescent="0.25">
      <c r="A18" s="66"/>
      <c r="B18" s="66" t="s">
        <v>26</v>
      </c>
      <c r="C18" s="68" t="e">
        <f>IF('記載様式（入所者・利用者）'!O9&lt;='記載様式（入所者・利用者）'!$CF$3,'記載様式（入所者・利用者）'!O9,"")</f>
        <v>#VALUE!</v>
      </c>
      <c r="D18" s="68" t="e">
        <f>IF('記載様式（入所者・利用者）'!P9&lt;='記載様式（入所者・利用者）'!$CF$3,'記載様式（入所者・利用者）'!P9,"")</f>
        <v>#VALUE!</v>
      </c>
      <c r="E18" s="68" t="e">
        <f>IF('記載様式（入所者・利用者）'!Q9&lt;='記載様式（入所者・利用者）'!$CF$3,'記載様式（入所者・利用者）'!Q9,"")</f>
        <v>#VALUE!</v>
      </c>
      <c r="F18" s="68" t="e">
        <f>IF('記載様式（入所者・利用者）'!R9&lt;='記載様式（入所者・利用者）'!$CF$3,'記載様式（入所者・利用者）'!R9,"")</f>
        <v>#VALUE!</v>
      </c>
      <c r="G18" s="68" t="e">
        <f>IF('記載様式（入所者・利用者）'!S9&lt;='記載様式（入所者・利用者）'!$CF$3,'記載様式（入所者・利用者）'!S9,"")</f>
        <v>#VALUE!</v>
      </c>
      <c r="H18" s="68" t="e">
        <f>IF('記載様式（入所者・利用者）'!T9&lt;='記載様式（入所者・利用者）'!$CF$3,'記載様式（入所者・利用者）'!T9,"")</f>
        <v>#VALUE!</v>
      </c>
      <c r="I18" s="68" t="e">
        <f>IF('記載様式（入所者・利用者）'!U9&lt;='記載様式（入所者・利用者）'!$CF$3,'記載様式（入所者・利用者）'!U9,"")</f>
        <v>#VALUE!</v>
      </c>
      <c r="J18" s="68" t="e">
        <f>IF('記載様式（入所者・利用者）'!V9&lt;='記載様式（入所者・利用者）'!$CF$3,'記載様式（入所者・利用者）'!V9,"")</f>
        <v>#VALUE!</v>
      </c>
      <c r="K18" s="68" t="e">
        <f>IF('記載様式（入所者・利用者）'!W9&lt;='記載様式（入所者・利用者）'!$CF$3,'記載様式（入所者・利用者）'!W9,"")</f>
        <v>#VALUE!</v>
      </c>
      <c r="L18" s="68" t="e">
        <f>IF('記載様式（入所者・利用者）'!X9&lt;='記載様式（入所者・利用者）'!$CF$3,'記載様式（入所者・利用者）'!X9,"")</f>
        <v>#VALUE!</v>
      </c>
      <c r="M18" s="68" t="e">
        <f>IF('記載様式（入所者・利用者）'!Y9&lt;='記載様式（入所者・利用者）'!$CF$3,'記載様式（入所者・利用者）'!Y9,"")</f>
        <v>#VALUE!</v>
      </c>
      <c r="N18" s="68" t="e">
        <f>IF('記載様式（入所者・利用者）'!Z9&lt;='記載様式（入所者・利用者）'!$CF$3,'記載様式（入所者・利用者）'!Z9,"")</f>
        <v>#VALUE!</v>
      </c>
      <c r="O18" s="68" t="e">
        <f>IF('記載様式（入所者・利用者）'!AA9&lt;='記載様式（入所者・利用者）'!$CF$3,'記載様式（入所者・利用者）'!AA9,"")</f>
        <v>#VALUE!</v>
      </c>
      <c r="P18" s="68" t="e">
        <f>IF('記載様式（入所者・利用者）'!AB9&lt;='記載様式（入所者・利用者）'!$CF$3,'記載様式（入所者・利用者）'!AB9,"")</f>
        <v>#VALUE!</v>
      </c>
      <c r="Q18" s="68" t="e">
        <f>IF('記載様式（入所者・利用者）'!AC9&lt;='記載様式（入所者・利用者）'!$CF$3,'記載様式（入所者・利用者）'!AC9,"")</f>
        <v>#VALUE!</v>
      </c>
      <c r="R18" s="68" t="e">
        <f>IF('記載様式（入所者・利用者）'!AD9&lt;='記載様式（入所者・利用者）'!$CF$3,'記載様式（入所者・利用者）'!AD9,"")</f>
        <v>#VALUE!</v>
      </c>
      <c r="S18" s="68" t="e">
        <f>IF('記載様式（入所者・利用者）'!AE9&lt;='記載様式（入所者・利用者）'!$CF$3,'記載様式（入所者・利用者）'!AE9,"")</f>
        <v>#VALUE!</v>
      </c>
      <c r="T18" s="68" t="e">
        <f>IF('記載様式（入所者・利用者）'!AF9&lt;='記載様式（入所者・利用者）'!$CF$3,'記載様式（入所者・利用者）'!AF9,"")</f>
        <v>#VALUE!</v>
      </c>
      <c r="U18" s="68" t="e">
        <f>IF('記載様式（入所者・利用者）'!AG9&lt;='記載様式（入所者・利用者）'!$CF$3,'記載様式（入所者・利用者）'!AG9,"")</f>
        <v>#VALUE!</v>
      </c>
      <c r="V18" s="68" t="e">
        <f>IF('記載様式（入所者・利用者）'!AH9&lt;='記載様式（入所者・利用者）'!$CF$3,'記載様式（入所者・利用者）'!AH9,"")</f>
        <v>#VALUE!</v>
      </c>
      <c r="W18" s="68" t="e">
        <f>IF('記載様式（入所者・利用者）'!AI9&lt;='記載様式（入所者・利用者）'!$CF$3,'記載様式（入所者・利用者）'!AI9,"")</f>
        <v>#VALUE!</v>
      </c>
      <c r="X18" s="68" t="e">
        <f>IF('記載様式（入所者・利用者）'!AJ9&lt;='記載様式（入所者・利用者）'!$CF$3,'記載様式（入所者・利用者）'!AJ9,"")</f>
        <v>#VALUE!</v>
      </c>
      <c r="Y18" s="68" t="e">
        <f>IF('記載様式（入所者・利用者）'!AK9&lt;='記載様式（入所者・利用者）'!$CF$3,'記載様式（入所者・利用者）'!AK9,"")</f>
        <v>#VALUE!</v>
      </c>
      <c r="Z18" s="68" t="e">
        <f>IF('記載様式（入所者・利用者）'!AL9&lt;='記載様式（入所者・利用者）'!$CF$3,'記載様式（入所者・利用者）'!AL9,"")</f>
        <v>#VALUE!</v>
      </c>
      <c r="AA18" s="68" t="e">
        <f>IF('記載様式（入所者・利用者）'!AM9&lt;='記載様式（入所者・利用者）'!$CF$3,'記載様式（入所者・利用者）'!AM9,"")</f>
        <v>#VALUE!</v>
      </c>
      <c r="AB18" s="68" t="e">
        <f>IF('記載様式（入所者・利用者）'!AN9&lt;='記載様式（入所者・利用者）'!$CF$3,'記載様式（入所者・利用者）'!AN9,"")</f>
        <v>#VALUE!</v>
      </c>
      <c r="AC18" s="68" t="e">
        <f>IF('記載様式（入所者・利用者）'!AO9&lt;='記載様式（入所者・利用者）'!$CF$3,'記載様式（入所者・利用者）'!AO9,"")</f>
        <v>#VALUE!</v>
      </c>
      <c r="AD18" s="68" t="e">
        <f>IF('記載様式（入所者・利用者）'!AP9&lt;='記載様式（入所者・利用者）'!$CF$3,'記載様式（入所者・利用者）'!AP9,"")</f>
        <v>#VALUE!</v>
      </c>
      <c r="AE18" s="68" t="e">
        <f>IF('記載様式（入所者・利用者）'!AQ9&lt;='記載様式（入所者・利用者）'!$CF$3,'記載様式（入所者・利用者）'!AQ9,"")</f>
        <v>#VALUE!</v>
      </c>
      <c r="AF18" s="68" t="e">
        <f>IF('記載様式（入所者・利用者）'!AR9&lt;='記載様式（入所者・利用者）'!$CF$3,'記載様式（入所者・利用者）'!AR9,"")</f>
        <v>#VALUE!</v>
      </c>
      <c r="AG18" s="68" t="e">
        <f>IF('記載様式（入所者・利用者）'!AS9&lt;='記載様式（入所者・利用者）'!$CF$3,'記載様式（入所者・利用者）'!AS9,"")</f>
        <v>#VALUE!</v>
      </c>
      <c r="AH18" s="68" t="e">
        <f>IF('記載様式（入所者・利用者）'!AT9&lt;='記載様式（入所者・利用者）'!$CF$3,'記載様式（入所者・利用者）'!AT9,"")</f>
        <v>#VALUE!</v>
      </c>
      <c r="AI18" s="68" t="e">
        <f>IF('記載様式（入所者・利用者）'!AU9&lt;='記載様式（入所者・利用者）'!$CF$3,'記載様式（入所者・利用者）'!AU9,"")</f>
        <v>#VALUE!</v>
      </c>
      <c r="AJ18" s="68" t="e">
        <f>IF('記載様式（入所者・利用者）'!AV9&lt;='記載様式（入所者・利用者）'!$CF$3,'記載様式（入所者・利用者）'!AV9,"")</f>
        <v>#VALUE!</v>
      </c>
      <c r="AK18" s="68" t="e">
        <f>IF('記載様式（入所者・利用者）'!AW9&lt;='記載様式（入所者・利用者）'!$CF$3,'記載様式（入所者・利用者）'!AW9,"")</f>
        <v>#VALUE!</v>
      </c>
      <c r="AL18" s="68" t="e">
        <f>IF('記載様式（入所者・利用者）'!AX9&lt;='記載様式（入所者・利用者）'!$CF$3,'記載様式（入所者・利用者）'!AX9,"")</f>
        <v>#VALUE!</v>
      </c>
      <c r="AM18" s="68" t="e">
        <f>IF('記載様式（入所者・利用者）'!AY9&lt;='記載様式（入所者・利用者）'!$CF$3,'記載様式（入所者・利用者）'!AY9,"")</f>
        <v>#VALUE!</v>
      </c>
      <c r="AN18" s="68" t="e">
        <f>IF('記載様式（入所者・利用者）'!AZ9&lt;='記載様式（入所者・利用者）'!$CF$3,'記載様式（入所者・利用者）'!AZ9,"")</f>
        <v>#VALUE!</v>
      </c>
      <c r="AO18" s="68" t="e">
        <f>IF('記載様式（入所者・利用者）'!BA9&lt;='記載様式（入所者・利用者）'!$CF$3,'記載様式（入所者・利用者）'!BA9,"")</f>
        <v>#VALUE!</v>
      </c>
      <c r="AP18" s="68" t="e">
        <f>IF('記載様式（入所者・利用者）'!BB9&lt;='記載様式（入所者・利用者）'!$CF$3,'記載様式（入所者・利用者）'!BB9,"")</f>
        <v>#VALUE!</v>
      </c>
      <c r="AQ18" s="68" t="e">
        <f>IF('記載様式（入所者・利用者）'!BC9&lt;='記載様式（入所者・利用者）'!$CF$3,'記載様式（入所者・利用者）'!BC9,"")</f>
        <v>#VALUE!</v>
      </c>
      <c r="AR18" s="68" t="e">
        <f>IF('記載様式（入所者・利用者）'!BD9&lt;='記載様式（入所者・利用者）'!$CF$3,'記載様式（入所者・利用者）'!BD9,"")</f>
        <v>#VALUE!</v>
      </c>
      <c r="AS18" s="68" t="e">
        <f>IF('記載様式（入所者・利用者）'!BE9&lt;='記載様式（入所者・利用者）'!$CF$3,'記載様式（入所者・利用者）'!BE9,"")</f>
        <v>#VALUE!</v>
      </c>
      <c r="AT18" s="68" t="e">
        <f>IF('記載様式（入所者・利用者）'!BF9&lt;='記載様式（入所者・利用者）'!$CF$3,'記載様式（入所者・利用者）'!BF9,"")</f>
        <v>#VALUE!</v>
      </c>
      <c r="AU18" s="68" t="e">
        <f>IF('記載様式（入所者・利用者）'!BG9&lt;='記載様式（入所者・利用者）'!$CF$3,'記載様式（入所者・利用者）'!BG9,"")</f>
        <v>#VALUE!</v>
      </c>
      <c r="AV18" s="68" t="e">
        <f>IF('記載様式（入所者・利用者）'!BH9&lt;='記載様式（入所者・利用者）'!$CF$3,'記載様式（入所者・利用者）'!BH9,"")</f>
        <v>#VALUE!</v>
      </c>
      <c r="AW18" s="68" t="e">
        <f>IF('記載様式（入所者・利用者）'!BI9&lt;='記載様式（入所者・利用者）'!$CF$3,'記載様式（入所者・利用者）'!BI9,"")</f>
        <v>#VALUE!</v>
      </c>
      <c r="AX18" s="68" t="e">
        <f>IF('記載様式（入所者・利用者）'!BJ9&lt;='記載様式（入所者・利用者）'!$CF$3,'記載様式（入所者・利用者）'!BJ9,"")</f>
        <v>#VALUE!</v>
      </c>
      <c r="AY18" s="68" t="e">
        <f>IF('記載様式（入所者・利用者）'!BK9&lt;='記載様式（入所者・利用者）'!$CF$3,'記載様式（入所者・利用者）'!BK9,"")</f>
        <v>#VALUE!</v>
      </c>
      <c r="AZ18" s="68" t="e">
        <f>IF('記載様式（入所者・利用者）'!BL9&lt;='記載様式（入所者・利用者）'!$CF$3,'記載様式（入所者・利用者）'!BL9,"")</f>
        <v>#VALUE!</v>
      </c>
      <c r="BA18" s="68" t="e">
        <f>IF('記載様式（入所者・利用者）'!BM9&lt;='記載様式（入所者・利用者）'!$CF$3,'記載様式（入所者・利用者）'!BM9,"")</f>
        <v>#VALUE!</v>
      </c>
      <c r="BB18" s="68" t="e">
        <f>IF('記載様式（入所者・利用者）'!BN9&lt;='記載様式（入所者・利用者）'!$CF$3,'記載様式（入所者・利用者）'!BN9,"")</f>
        <v>#VALUE!</v>
      </c>
      <c r="BC18" s="68" t="e">
        <f>IF('記載様式（入所者・利用者）'!BO9&lt;='記載様式（入所者・利用者）'!$CF$3,'記載様式（入所者・利用者）'!BO9,"")</f>
        <v>#VALUE!</v>
      </c>
      <c r="BD18" s="68" t="e">
        <f>IF('記載様式（入所者・利用者）'!BP9&lt;='記載様式（入所者・利用者）'!$CF$3,'記載様式（入所者・利用者）'!BP9,"")</f>
        <v>#VALUE!</v>
      </c>
      <c r="BE18" s="68" t="e">
        <f>IF('記載様式（入所者・利用者）'!BQ9&lt;='記載様式（入所者・利用者）'!$CF$3,'記載様式（入所者・利用者）'!BQ9,"")</f>
        <v>#VALUE!</v>
      </c>
      <c r="BF18" s="68" t="e">
        <f>IF('記載様式（入所者・利用者）'!BR9&lt;='記載様式（入所者・利用者）'!$CF$3,'記載様式（入所者・利用者）'!BR9,"")</f>
        <v>#VALUE!</v>
      </c>
      <c r="BG18" s="68" t="e">
        <f>IF('記載様式（入所者・利用者）'!BS9&lt;='記載様式（入所者・利用者）'!$CF$3,'記載様式（入所者・利用者）'!BS9,"")</f>
        <v>#VALUE!</v>
      </c>
      <c r="BH18" s="68" t="e">
        <f>IF('記載様式（入所者・利用者）'!BT9&lt;='記載様式（入所者・利用者）'!$CF$3,'記載様式（入所者・利用者）'!BT9,"")</f>
        <v>#VALUE!</v>
      </c>
      <c r="BI18" s="68" t="e">
        <f>IF('記載様式（入所者・利用者）'!BU9&lt;='記載様式（入所者・利用者）'!$CF$3,'記載様式（入所者・利用者）'!BU9,"")</f>
        <v>#VALUE!</v>
      </c>
      <c r="BJ18" s="69" t="e">
        <f>IF('記載様式（入所者・利用者）'!BV9&lt;='記載様式（入所者・利用者）'!$CF$3,'記載様式（入所者・利用者）'!BV9,"")</f>
        <v>#VALUE!</v>
      </c>
      <c r="BK18" s="61"/>
      <c r="BL18" s="90"/>
    </row>
    <row r="19" spans="1:64" ht="20.149999999999999" customHeight="1" x14ac:dyDescent="0.2">
      <c r="A19" s="44" t="s">
        <v>67</v>
      </c>
      <c r="B19" s="75" t="e">
        <f>SUM(C19:BJ19)</f>
        <v>#VALUE!</v>
      </c>
      <c r="C19" s="76" t="e">
        <f>IF(C2&lt;='記載様式（入所者・利用者）'!$CF$3,COUNTIFS('記載様式（入所者・利用者）'!$K:$K,"陽性",'記載様式（入所者・利用者）'!$L:$L,C2),"")</f>
        <v>#VALUE!</v>
      </c>
      <c r="D19" s="92" t="e">
        <f>IF(D2&lt;='記載様式（入所者・利用者）'!$CF$3,COUNTIFS('記載様式（入所者・利用者）'!$K:$K,"陽性",'記載様式（入所者・利用者）'!$L:$L,D2),"")</f>
        <v>#VALUE!</v>
      </c>
      <c r="E19" s="92" t="e">
        <f>IF(E2&lt;='記載様式（入所者・利用者）'!$CF$3,COUNTIFS('記載様式（入所者・利用者）'!$K:$K,"陽性",'記載様式（入所者・利用者）'!$L:$L,E2),"")</f>
        <v>#VALUE!</v>
      </c>
      <c r="F19" s="92" t="e">
        <f>IF(F2&lt;='記載様式（入所者・利用者）'!$CF$3,COUNTIFS('記載様式（入所者・利用者）'!$K:$K,"陽性",'記載様式（入所者・利用者）'!$L:$L,F2),"")</f>
        <v>#VALUE!</v>
      </c>
      <c r="G19" s="92" t="e">
        <f>IF(G2&lt;='記載様式（入所者・利用者）'!$CF$3,COUNTIFS('記載様式（入所者・利用者）'!$K:$K,"陽性",'記載様式（入所者・利用者）'!$L:$L,G2),"")</f>
        <v>#VALUE!</v>
      </c>
      <c r="H19" s="92" t="e">
        <f>IF(H2&lt;='記載様式（入所者・利用者）'!$CF$3,COUNTIFS('記載様式（入所者・利用者）'!$K:$K,"陽性",'記載様式（入所者・利用者）'!$L:$L,H2),"")</f>
        <v>#VALUE!</v>
      </c>
      <c r="I19" s="92" t="e">
        <f>IF(I2&lt;='記載様式（入所者・利用者）'!$CF$3,COUNTIFS('記載様式（入所者・利用者）'!$K:$K,"陽性",'記載様式（入所者・利用者）'!$L:$L,I2),"")</f>
        <v>#VALUE!</v>
      </c>
      <c r="J19" s="92" t="e">
        <f>IF(J2&lt;='記載様式（入所者・利用者）'!$CF$3,COUNTIFS('記載様式（入所者・利用者）'!$K:$K,"陽性",'記載様式（入所者・利用者）'!$L:$L,J2),"")</f>
        <v>#VALUE!</v>
      </c>
      <c r="K19" s="92" t="e">
        <f>IF(K2&lt;='記載様式（入所者・利用者）'!$CF$3,COUNTIFS('記載様式（入所者・利用者）'!$K:$K,"陽性",'記載様式（入所者・利用者）'!$L:$L,K2),"")</f>
        <v>#VALUE!</v>
      </c>
      <c r="L19" s="92" t="e">
        <f>IF(L2&lt;='記載様式（入所者・利用者）'!$CF$3,COUNTIFS('記載様式（入所者・利用者）'!$K:$K,"陽性",'記載様式（入所者・利用者）'!$L:$L,L2),"")</f>
        <v>#VALUE!</v>
      </c>
      <c r="M19" s="92" t="e">
        <f>IF(M2&lt;='記載様式（入所者・利用者）'!$CF$3,COUNTIFS('記載様式（入所者・利用者）'!$K:$K,"陽性",'記載様式（入所者・利用者）'!$L:$L,M2),"")</f>
        <v>#VALUE!</v>
      </c>
      <c r="N19" s="92" t="e">
        <f>IF(N2&lt;='記載様式（入所者・利用者）'!$CF$3,COUNTIFS('記載様式（入所者・利用者）'!$K:$K,"陽性",'記載様式（入所者・利用者）'!$L:$L,N2),"")</f>
        <v>#VALUE!</v>
      </c>
      <c r="O19" s="92" t="e">
        <f>IF(O2&lt;='記載様式（入所者・利用者）'!$CF$3,COUNTIFS('記載様式（入所者・利用者）'!$K:$K,"陽性",'記載様式（入所者・利用者）'!$L:$L,O2),"")</f>
        <v>#VALUE!</v>
      </c>
      <c r="P19" s="92" t="e">
        <f>IF(P2&lt;='記載様式（入所者・利用者）'!$CF$3,COUNTIFS('記載様式（入所者・利用者）'!$K:$K,"陽性",'記載様式（入所者・利用者）'!$L:$L,P2),"")</f>
        <v>#VALUE!</v>
      </c>
      <c r="Q19" s="92" t="e">
        <f>IF(Q2&lt;='記載様式（入所者・利用者）'!$CF$3,COUNTIFS('記載様式（入所者・利用者）'!$K:$K,"陽性",'記載様式（入所者・利用者）'!$L:$L,Q2),"")</f>
        <v>#VALUE!</v>
      </c>
      <c r="R19" s="92" t="e">
        <f>IF(R2&lt;='記載様式（入所者・利用者）'!$CF$3,COUNTIFS('記載様式（入所者・利用者）'!$K:$K,"陽性",'記載様式（入所者・利用者）'!$L:$L,R2),"")</f>
        <v>#VALUE!</v>
      </c>
      <c r="S19" s="92" t="e">
        <f>IF(S2&lt;='記載様式（入所者・利用者）'!$CF$3,COUNTIFS('記載様式（入所者・利用者）'!$K:$K,"陽性",'記載様式（入所者・利用者）'!$L:$L,S2),"")</f>
        <v>#VALUE!</v>
      </c>
      <c r="T19" s="92" t="e">
        <f>IF(T2&lt;='記載様式（入所者・利用者）'!$CF$3,COUNTIFS('記載様式（入所者・利用者）'!$K:$K,"陽性",'記載様式（入所者・利用者）'!$L:$L,T2),"")</f>
        <v>#VALUE!</v>
      </c>
      <c r="U19" s="92" t="e">
        <f>IF(U2&lt;='記載様式（入所者・利用者）'!$CF$3,COUNTIFS('記載様式（入所者・利用者）'!$K:$K,"陽性",'記載様式（入所者・利用者）'!$L:$L,U2),"")</f>
        <v>#VALUE!</v>
      </c>
      <c r="V19" s="92" t="e">
        <f>IF(V2&lt;='記載様式（入所者・利用者）'!$CF$3,COUNTIFS('記載様式（入所者・利用者）'!$K:$K,"陽性",'記載様式（入所者・利用者）'!$L:$L,V2),"")</f>
        <v>#VALUE!</v>
      </c>
      <c r="W19" s="92" t="e">
        <f>IF(W2&lt;='記載様式（入所者・利用者）'!$CF$3,COUNTIFS('記載様式（入所者・利用者）'!$K:$K,"陽性",'記載様式（入所者・利用者）'!$L:$L,W2),"")</f>
        <v>#VALUE!</v>
      </c>
      <c r="X19" s="92" t="e">
        <f>IF(X2&lt;='記載様式（入所者・利用者）'!$CF$3,COUNTIFS('記載様式（入所者・利用者）'!$K:$K,"陽性",'記載様式（入所者・利用者）'!$L:$L,X2),"")</f>
        <v>#VALUE!</v>
      </c>
      <c r="Y19" s="92" t="e">
        <f>IF(Y2&lt;='記載様式（入所者・利用者）'!$CF$3,COUNTIFS('記載様式（入所者・利用者）'!$K:$K,"陽性",'記載様式（入所者・利用者）'!$L:$L,Y2),"")</f>
        <v>#VALUE!</v>
      </c>
      <c r="Z19" s="92" t="e">
        <f>IF(Z2&lt;='記載様式（入所者・利用者）'!$CF$3,COUNTIFS('記載様式（入所者・利用者）'!$K:$K,"陽性",'記載様式（入所者・利用者）'!$L:$L,Z2),"")</f>
        <v>#VALUE!</v>
      </c>
      <c r="AA19" s="92" t="e">
        <f>IF(AA2&lt;='記載様式（入所者・利用者）'!$CF$3,COUNTIFS('記載様式（入所者・利用者）'!$K:$K,"陽性",'記載様式（入所者・利用者）'!$L:$L,AA2),"")</f>
        <v>#VALUE!</v>
      </c>
      <c r="AB19" s="92" t="e">
        <f>IF(AB2&lt;='記載様式（入所者・利用者）'!$CF$3,COUNTIFS('記載様式（入所者・利用者）'!$K:$K,"陽性",'記載様式（入所者・利用者）'!$L:$L,AB2),"")</f>
        <v>#VALUE!</v>
      </c>
      <c r="AC19" s="92" t="e">
        <f>IF(AC2&lt;='記載様式（入所者・利用者）'!$CF$3,COUNTIFS('記載様式（入所者・利用者）'!$K:$K,"陽性",'記載様式（入所者・利用者）'!$L:$L,AC2),"")</f>
        <v>#VALUE!</v>
      </c>
      <c r="AD19" s="92" t="e">
        <f>IF(AD2&lt;='記載様式（入所者・利用者）'!$CF$3,COUNTIFS('記載様式（入所者・利用者）'!$K:$K,"陽性",'記載様式（入所者・利用者）'!$L:$L,AD2),"")</f>
        <v>#VALUE!</v>
      </c>
      <c r="AE19" s="92" t="e">
        <f>IF(AE2&lt;='記載様式（入所者・利用者）'!$CF$3,COUNTIFS('記載様式（入所者・利用者）'!$K:$K,"陽性",'記載様式（入所者・利用者）'!$L:$L,AE2),"")</f>
        <v>#VALUE!</v>
      </c>
      <c r="AF19" s="92" t="e">
        <f>IF(AF2&lt;='記載様式（入所者・利用者）'!$CF$3,COUNTIFS('記載様式（入所者・利用者）'!$K:$K,"陽性",'記載様式（入所者・利用者）'!$L:$L,AF2),"")</f>
        <v>#VALUE!</v>
      </c>
      <c r="AG19" s="92" t="e">
        <f>IF(AG2&lt;='記載様式（入所者・利用者）'!$CF$3,COUNTIFS('記載様式（入所者・利用者）'!$K:$K,"陽性",'記載様式（入所者・利用者）'!$L:$L,AG2),"")</f>
        <v>#VALUE!</v>
      </c>
      <c r="AH19" s="92" t="e">
        <f>IF(AH2&lt;='記載様式（入所者・利用者）'!$CF$3,COUNTIFS('記載様式（入所者・利用者）'!$K:$K,"陽性",'記載様式（入所者・利用者）'!$L:$L,AH2),"")</f>
        <v>#VALUE!</v>
      </c>
      <c r="AI19" s="92" t="e">
        <f>IF(AI2&lt;='記載様式（入所者・利用者）'!$CF$3,COUNTIFS('記載様式（入所者・利用者）'!$K:$K,"陽性",'記載様式（入所者・利用者）'!$L:$L,AI2),"")</f>
        <v>#VALUE!</v>
      </c>
      <c r="AJ19" s="92" t="e">
        <f>IF(AJ2&lt;='記載様式（入所者・利用者）'!$CF$3,COUNTIFS('記載様式（入所者・利用者）'!$K:$K,"陽性",'記載様式（入所者・利用者）'!$L:$L,AJ2),"")</f>
        <v>#VALUE!</v>
      </c>
      <c r="AK19" s="92" t="e">
        <f>IF(AK2&lt;='記載様式（入所者・利用者）'!$CF$3,COUNTIFS('記載様式（入所者・利用者）'!$K:$K,"陽性",'記載様式（入所者・利用者）'!$L:$L,AK2),"")</f>
        <v>#VALUE!</v>
      </c>
      <c r="AL19" s="92" t="e">
        <f>IF(AL2&lt;='記載様式（入所者・利用者）'!$CF$3,COUNTIFS('記載様式（入所者・利用者）'!$K:$K,"陽性",'記載様式（入所者・利用者）'!$L:$L,AL2),"")</f>
        <v>#VALUE!</v>
      </c>
      <c r="AM19" s="92" t="e">
        <f>IF(AM2&lt;='記載様式（入所者・利用者）'!$CF$3,COUNTIFS('記載様式（入所者・利用者）'!$K:$K,"陽性",'記載様式（入所者・利用者）'!$L:$L,AM2),"")</f>
        <v>#VALUE!</v>
      </c>
      <c r="AN19" s="92" t="e">
        <f>IF(AN2&lt;='記載様式（入所者・利用者）'!$CF$3,COUNTIFS('記載様式（入所者・利用者）'!$K:$K,"陽性",'記載様式（入所者・利用者）'!$L:$L,AN2),"")</f>
        <v>#VALUE!</v>
      </c>
      <c r="AO19" s="92" t="e">
        <f>IF(AO2&lt;='記載様式（入所者・利用者）'!$CF$3,COUNTIFS('記載様式（入所者・利用者）'!$K:$K,"陽性",'記載様式（入所者・利用者）'!$L:$L,AO2),"")</f>
        <v>#VALUE!</v>
      </c>
      <c r="AP19" s="92" t="e">
        <f>IF(AP2&lt;='記載様式（入所者・利用者）'!$CF$3,COUNTIFS('記載様式（入所者・利用者）'!$K:$K,"陽性",'記載様式（入所者・利用者）'!$L:$L,AP2),"")</f>
        <v>#VALUE!</v>
      </c>
      <c r="AQ19" s="92" t="e">
        <f>IF(AQ2&lt;='記載様式（入所者・利用者）'!$CF$3,COUNTIFS('記載様式（入所者・利用者）'!$K:$K,"陽性",'記載様式（入所者・利用者）'!$L:$L,AQ2),"")</f>
        <v>#VALUE!</v>
      </c>
      <c r="AR19" s="92" t="e">
        <f>IF(AR2&lt;='記載様式（入所者・利用者）'!$CF$3,COUNTIFS('記載様式（入所者・利用者）'!$K:$K,"陽性",'記載様式（入所者・利用者）'!$L:$L,AR2),"")</f>
        <v>#VALUE!</v>
      </c>
      <c r="AS19" s="92" t="e">
        <f>IF(AS2&lt;='記載様式（入所者・利用者）'!$CF$3,COUNTIFS('記載様式（入所者・利用者）'!$K:$K,"陽性",'記載様式（入所者・利用者）'!$L:$L,AS2),"")</f>
        <v>#VALUE!</v>
      </c>
      <c r="AT19" s="92" t="e">
        <f>IF(AT2&lt;='記載様式（入所者・利用者）'!$CF$3,COUNTIFS('記載様式（入所者・利用者）'!$K:$K,"陽性",'記載様式（入所者・利用者）'!$L:$L,AT2),"")</f>
        <v>#VALUE!</v>
      </c>
      <c r="AU19" s="92" t="e">
        <f>IF(AU2&lt;='記載様式（入所者・利用者）'!$CF$3,COUNTIFS('記載様式（入所者・利用者）'!$K:$K,"陽性",'記載様式（入所者・利用者）'!$L:$L,AU2),"")</f>
        <v>#VALUE!</v>
      </c>
      <c r="AV19" s="92" t="e">
        <f>IF(AV2&lt;='記載様式（入所者・利用者）'!$CF$3,COUNTIFS('記載様式（入所者・利用者）'!$K:$K,"陽性",'記載様式（入所者・利用者）'!$L:$L,AV2),"")</f>
        <v>#VALUE!</v>
      </c>
      <c r="AW19" s="92" t="e">
        <f>IF(AW2&lt;='記載様式（入所者・利用者）'!$CF$3,COUNTIFS('記載様式（入所者・利用者）'!$K:$K,"陽性",'記載様式（入所者・利用者）'!$L:$L,AW2),"")</f>
        <v>#VALUE!</v>
      </c>
      <c r="AX19" s="92" t="e">
        <f>IF(AX2&lt;='記載様式（入所者・利用者）'!$CF$3,COUNTIFS('記載様式（入所者・利用者）'!$K:$K,"陽性",'記載様式（入所者・利用者）'!$L:$L,AX2),"")</f>
        <v>#VALUE!</v>
      </c>
      <c r="AY19" s="92" t="e">
        <f>IF(AY2&lt;='記載様式（入所者・利用者）'!$CF$3,COUNTIFS('記載様式（入所者・利用者）'!$K:$K,"陽性",'記載様式（入所者・利用者）'!$L:$L,AY2),"")</f>
        <v>#VALUE!</v>
      </c>
      <c r="AZ19" s="92" t="e">
        <f>IF(AZ2&lt;='記載様式（入所者・利用者）'!$CF$3,COUNTIFS('記載様式（入所者・利用者）'!$K:$K,"陽性",'記載様式（入所者・利用者）'!$L:$L,AZ2),"")</f>
        <v>#VALUE!</v>
      </c>
      <c r="BA19" s="92" t="e">
        <f>IF(BA2&lt;='記載様式（入所者・利用者）'!$CF$3,COUNTIFS('記載様式（入所者・利用者）'!$K:$K,"陽性",'記載様式（入所者・利用者）'!$L:$L,BA2),"")</f>
        <v>#VALUE!</v>
      </c>
      <c r="BB19" s="92" t="e">
        <f>IF(BB2&lt;='記載様式（入所者・利用者）'!$CF$3,COUNTIFS('記載様式（入所者・利用者）'!$K:$K,"陽性",'記載様式（入所者・利用者）'!$L:$L,BB2),"")</f>
        <v>#VALUE!</v>
      </c>
      <c r="BC19" s="92" t="e">
        <f>IF(BC2&lt;='記載様式（入所者・利用者）'!$CF$3,COUNTIFS('記載様式（入所者・利用者）'!$K:$K,"陽性",'記載様式（入所者・利用者）'!$L:$L,BC2),"")</f>
        <v>#VALUE!</v>
      </c>
      <c r="BD19" s="92" t="e">
        <f>IF(BD2&lt;='記載様式（入所者・利用者）'!$CF$3,COUNTIFS('記載様式（入所者・利用者）'!$K:$K,"陽性",'記載様式（入所者・利用者）'!$L:$L,BD2),"")</f>
        <v>#VALUE!</v>
      </c>
      <c r="BE19" s="92" t="e">
        <f>IF(BE2&lt;='記載様式（入所者・利用者）'!$CF$3,COUNTIFS('記載様式（入所者・利用者）'!$K:$K,"陽性",'記載様式（入所者・利用者）'!$L:$L,BE2),"")</f>
        <v>#VALUE!</v>
      </c>
      <c r="BF19" s="92" t="e">
        <f>IF(BF2&lt;='記載様式（入所者・利用者）'!$CF$3,COUNTIFS('記載様式（入所者・利用者）'!$K:$K,"陽性",'記載様式（入所者・利用者）'!$L:$L,BF2),"")</f>
        <v>#VALUE!</v>
      </c>
      <c r="BG19" s="92" t="e">
        <f>IF(BG2&lt;='記載様式（入所者・利用者）'!$CF$3,COUNTIFS('記載様式（入所者・利用者）'!$K:$K,"陽性",'記載様式（入所者・利用者）'!$L:$L,BG2),"")</f>
        <v>#VALUE!</v>
      </c>
      <c r="BH19" s="92" t="e">
        <f>IF(BH2&lt;='記載様式（入所者・利用者）'!$CF$3,COUNTIFS('記載様式（入所者・利用者）'!$K:$K,"陽性",'記載様式（入所者・利用者）'!$L:$L,BH2),"")</f>
        <v>#VALUE!</v>
      </c>
      <c r="BI19" s="92" t="e">
        <f>IF(BI2&lt;='記載様式（入所者・利用者）'!$CF$3,COUNTIFS('記載様式（入所者・利用者）'!$K:$K,"陽性",'記載様式（入所者・利用者）'!$L:$L,BI2),"")</f>
        <v>#VALUE!</v>
      </c>
      <c r="BJ19" s="93" t="e">
        <f>IF(BJ2&lt;='記載様式（入所者・利用者）'!$CF$3,COUNTIFS('記載様式（入所者・利用者）'!$K:$K,"陽性",'記載様式（入所者・利用者）'!$L:$L,BJ2),"")</f>
        <v>#VALUE!</v>
      </c>
      <c r="BK19" s="61"/>
      <c r="BL19" s="90"/>
    </row>
    <row r="20" spans="1:64" ht="20.149999999999999" customHeight="1" x14ac:dyDescent="0.2">
      <c r="A20" s="56" t="s">
        <v>68</v>
      </c>
      <c r="B20" s="79" t="e">
        <f>SUM(C20:BJ20)</f>
        <v>#VALUE!</v>
      </c>
      <c r="C20" s="80" t="e">
        <f>IF(C2&lt;='記載様式（入所者・利用者）'!$CF$3,COUNTIFS('記載様式（職員）'!$K:$K,"陽性",'記載様式（職員）'!$L:$L,C2),"")</f>
        <v>#VALUE!</v>
      </c>
      <c r="D20" s="48" t="e">
        <f>IF(D2&lt;='記載様式（入所者・利用者）'!$CF$3,COUNTIFS('記載様式（職員）'!$K:$K,"陽性",'記載様式（職員）'!$L:$L,D2),"")</f>
        <v>#VALUE!</v>
      </c>
      <c r="E20" s="48" t="e">
        <f>IF(E2&lt;='記載様式（入所者・利用者）'!$CF$3,COUNTIFS('記載様式（職員）'!$K:$K,"陽性",'記載様式（職員）'!$L:$L,E2),"")</f>
        <v>#VALUE!</v>
      </c>
      <c r="F20" s="48" t="e">
        <f>IF(F2&lt;='記載様式（入所者・利用者）'!$CF$3,COUNTIFS('記載様式（職員）'!$K:$K,"陽性",'記載様式（職員）'!$L:$L,F2),"")</f>
        <v>#VALUE!</v>
      </c>
      <c r="G20" s="48" t="e">
        <f>IF(G2&lt;='記載様式（入所者・利用者）'!$CF$3,COUNTIFS('記載様式（職員）'!$K:$K,"陽性",'記載様式（職員）'!$L:$L,G2),"")</f>
        <v>#VALUE!</v>
      </c>
      <c r="H20" s="48" t="e">
        <f>IF(H2&lt;='記載様式（入所者・利用者）'!$CF$3,COUNTIFS('記載様式（職員）'!$K:$K,"陽性",'記載様式（職員）'!$L:$L,H2),"")</f>
        <v>#VALUE!</v>
      </c>
      <c r="I20" s="48" t="e">
        <f>IF(I2&lt;='記載様式（入所者・利用者）'!$CF$3,COUNTIFS('記載様式（職員）'!$K:$K,"陽性",'記載様式（職員）'!$L:$L,I2),"")</f>
        <v>#VALUE!</v>
      </c>
      <c r="J20" s="48" t="e">
        <f>IF(J2&lt;='記載様式（入所者・利用者）'!$CF$3,COUNTIFS('記載様式（職員）'!$K:$K,"陽性",'記載様式（職員）'!$L:$L,J2),"")</f>
        <v>#VALUE!</v>
      </c>
      <c r="K20" s="48" t="e">
        <f>IF(K2&lt;='記載様式（入所者・利用者）'!$CF$3,COUNTIFS('記載様式（職員）'!$K:$K,"陽性",'記載様式（職員）'!$L:$L,K2),"")</f>
        <v>#VALUE!</v>
      </c>
      <c r="L20" s="48" t="e">
        <f>IF(L2&lt;='記載様式（入所者・利用者）'!$CF$3,COUNTIFS('記載様式（職員）'!$K:$K,"陽性",'記載様式（職員）'!$L:$L,L2),"")</f>
        <v>#VALUE!</v>
      </c>
      <c r="M20" s="48" t="e">
        <f>IF(M2&lt;='記載様式（入所者・利用者）'!$CF$3,COUNTIFS('記載様式（職員）'!$K:$K,"陽性",'記載様式（職員）'!$L:$L,M2),"")</f>
        <v>#VALUE!</v>
      </c>
      <c r="N20" s="48" t="e">
        <f>IF(N2&lt;='記載様式（入所者・利用者）'!$CF$3,COUNTIFS('記載様式（職員）'!$K:$K,"陽性",'記載様式（職員）'!$L:$L,N2),"")</f>
        <v>#VALUE!</v>
      </c>
      <c r="O20" s="48" t="e">
        <f>IF(O2&lt;='記載様式（入所者・利用者）'!$CF$3,COUNTIFS('記載様式（職員）'!$K:$K,"陽性",'記載様式（職員）'!$L:$L,O2),"")</f>
        <v>#VALUE!</v>
      </c>
      <c r="P20" s="48" t="e">
        <f>IF(P2&lt;='記載様式（入所者・利用者）'!$CF$3,COUNTIFS('記載様式（職員）'!$K:$K,"陽性",'記載様式（職員）'!$L:$L,P2),"")</f>
        <v>#VALUE!</v>
      </c>
      <c r="Q20" s="48" t="e">
        <f>IF(Q2&lt;='記載様式（入所者・利用者）'!$CF$3,COUNTIFS('記載様式（職員）'!$K:$K,"陽性",'記載様式（職員）'!$L:$L,Q2),"")</f>
        <v>#VALUE!</v>
      </c>
      <c r="R20" s="48" t="e">
        <f>IF(R2&lt;='記載様式（入所者・利用者）'!$CF$3,COUNTIFS('記載様式（職員）'!$K:$K,"陽性",'記載様式（職員）'!$L:$L,R2),"")</f>
        <v>#VALUE!</v>
      </c>
      <c r="S20" s="48" t="e">
        <f>IF(S2&lt;='記載様式（入所者・利用者）'!$CF$3,COUNTIFS('記載様式（職員）'!$K:$K,"陽性",'記載様式（職員）'!$L:$L,S2),"")</f>
        <v>#VALUE!</v>
      </c>
      <c r="T20" s="48" t="e">
        <f>IF(T2&lt;='記載様式（入所者・利用者）'!$CF$3,COUNTIFS('記載様式（職員）'!$K:$K,"陽性",'記載様式（職員）'!$L:$L,T2),"")</f>
        <v>#VALUE!</v>
      </c>
      <c r="U20" s="48" t="e">
        <f>IF(U2&lt;='記載様式（入所者・利用者）'!$CF$3,COUNTIFS('記載様式（職員）'!$K:$K,"陽性",'記載様式（職員）'!$L:$L,U2),"")</f>
        <v>#VALUE!</v>
      </c>
      <c r="V20" s="48" t="e">
        <f>IF(V2&lt;='記載様式（入所者・利用者）'!$CF$3,COUNTIFS('記載様式（職員）'!$K:$K,"陽性",'記載様式（職員）'!$L:$L,V2),"")</f>
        <v>#VALUE!</v>
      </c>
      <c r="W20" s="48" t="e">
        <f>IF(W2&lt;='記載様式（入所者・利用者）'!$CF$3,COUNTIFS('記載様式（職員）'!$K:$K,"陽性",'記載様式（職員）'!$L:$L,W2),"")</f>
        <v>#VALUE!</v>
      </c>
      <c r="X20" s="48" t="e">
        <f>IF(X2&lt;='記載様式（入所者・利用者）'!$CF$3,COUNTIFS('記載様式（職員）'!$K:$K,"陽性",'記載様式（職員）'!$L:$L,X2),"")</f>
        <v>#VALUE!</v>
      </c>
      <c r="Y20" s="48" t="e">
        <f>IF(Y2&lt;='記載様式（入所者・利用者）'!$CF$3,COUNTIFS('記載様式（職員）'!$K:$K,"陽性",'記載様式（職員）'!$L:$L,Y2),"")</f>
        <v>#VALUE!</v>
      </c>
      <c r="Z20" s="48" t="e">
        <f>IF(Z2&lt;='記載様式（入所者・利用者）'!$CF$3,COUNTIFS('記載様式（職員）'!$K:$K,"陽性",'記載様式（職員）'!$L:$L,Z2),"")</f>
        <v>#VALUE!</v>
      </c>
      <c r="AA20" s="48" t="e">
        <f>IF(AA2&lt;='記載様式（入所者・利用者）'!$CF$3,COUNTIFS('記載様式（職員）'!$K:$K,"陽性",'記載様式（職員）'!$L:$L,AA2),"")</f>
        <v>#VALUE!</v>
      </c>
      <c r="AB20" s="48" t="e">
        <f>IF(AB2&lt;='記載様式（入所者・利用者）'!$CF$3,COUNTIFS('記載様式（職員）'!$K:$K,"陽性",'記載様式（職員）'!$L:$L,AB2),"")</f>
        <v>#VALUE!</v>
      </c>
      <c r="AC20" s="48" t="e">
        <f>IF(AC2&lt;='記載様式（入所者・利用者）'!$CF$3,COUNTIFS('記載様式（職員）'!$K:$K,"陽性",'記載様式（職員）'!$L:$L,AC2),"")</f>
        <v>#VALUE!</v>
      </c>
      <c r="AD20" s="48" t="e">
        <f>IF(AD2&lt;='記載様式（入所者・利用者）'!$CF$3,COUNTIFS('記載様式（職員）'!$K:$K,"陽性",'記載様式（職員）'!$L:$L,AD2),"")</f>
        <v>#VALUE!</v>
      </c>
      <c r="AE20" s="48" t="e">
        <f>IF(AE2&lt;='記載様式（入所者・利用者）'!$CF$3,COUNTIFS('記載様式（職員）'!$K:$K,"陽性",'記載様式（職員）'!$L:$L,AE2),"")</f>
        <v>#VALUE!</v>
      </c>
      <c r="AF20" s="48" t="e">
        <f>IF(AF2&lt;='記載様式（入所者・利用者）'!$CF$3,COUNTIFS('記載様式（職員）'!$K:$K,"陽性",'記載様式（職員）'!$L:$L,AF2),"")</f>
        <v>#VALUE!</v>
      </c>
      <c r="AG20" s="48" t="e">
        <f>IF(AG2&lt;='記載様式（入所者・利用者）'!$CF$3,COUNTIFS('記載様式（職員）'!$K:$K,"陽性",'記載様式（職員）'!$L:$L,AG2),"")</f>
        <v>#VALUE!</v>
      </c>
      <c r="AH20" s="48" t="e">
        <f>IF(AH2&lt;='記載様式（入所者・利用者）'!$CF$3,COUNTIFS('記載様式（職員）'!$K:$K,"陽性",'記載様式（職員）'!$L:$L,AH2),"")</f>
        <v>#VALUE!</v>
      </c>
      <c r="AI20" s="48" t="e">
        <f>IF(AI2&lt;='記載様式（入所者・利用者）'!$CF$3,COUNTIFS('記載様式（職員）'!$K:$K,"陽性",'記載様式（職員）'!$L:$L,AI2),"")</f>
        <v>#VALUE!</v>
      </c>
      <c r="AJ20" s="48" t="e">
        <f>IF(AJ2&lt;='記載様式（入所者・利用者）'!$CF$3,COUNTIFS('記載様式（職員）'!$K:$K,"陽性",'記載様式（職員）'!$L:$L,AJ2),"")</f>
        <v>#VALUE!</v>
      </c>
      <c r="AK20" s="48" t="e">
        <f>IF(AK2&lt;='記載様式（入所者・利用者）'!$CF$3,COUNTIFS('記載様式（職員）'!$K:$K,"陽性",'記載様式（職員）'!$L:$L,AK2),"")</f>
        <v>#VALUE!</v>
      </c>
      <c r="AL20" s="48" t="e">
        <f>IF(AL2&lt;='記載様式（入所者・利用者）'!$CF$3,COUNTIFS('記載様式（職員）'!$K:$K,"陽性",'記載様式（職員）'!$L:$L,AL2),"")</f>
        <v>#VALUE!</v>
      </c>
      <c r="AM20" s="48" t="e">
        <f>IF(AM2&lt;='記載様式（入所者・利用者）'!$CF$3,COUNTIFS('記載様式（職員）'!$K:$K,"陽性",'記載様式（職員）'!$L:$L,AM2),"")</f>
        <v>#VALUE!</v>
      </c>
      <c r="AN20" s="48" t="e">
        <f>IF(AN2&lt;='記載様式（入所者・利用者）'!$CF$3,COUNTIFS('記載様式（職員）'!$K:$K,"陽性",'記載様式（職員）'!$L:$L,AN2),"")</f>
        <v>#VALUE!</v>
      </c>
      <c r="AO20" s="48" t="e">
        <f>IF(AO2&lt;='記載様式（入所者・利用者）'!$CF$3,COUNTIFS('記載様式（職員）'!$K:$K,"陽性",'記載様式（職員）'!$L:$L,AO2),"")</f>
        <v>#VALUE!</v>
      </c>
      <c r="AP20" s="48" t="e">
        <f>IF(AP2&lt;='記載様式（入所者・利用者）'!$CF$3,COUNTIFS('記載様式（職員）'!$K:$K,"陽性",'記載様式（職員）'!$L:$L,AP2),"")</f>
        <v>#VALUE!</v>
      </c>
      <c r="AQ20" s="48" t="e">
        <f>IF(AQ2&lt;='記載様式（入所者・利用者）'!$CF$3,COUNTIFS('記載様式（職員）'!$K:$K,"陽性",'記載様式（職員）'!$L:$L,AQ2),"")</f>
        <v>#VALUE!</v>
      </c>
      <c r="AR20" s="48" t="e">
        <f>IF(AR2&lt;='記載様式（入所者・利用者）'!$CF$3,COUNTIFS('記載様式（職員）'!$K:$K,"陽性",'記載様式（職員）'!$L:$L,AR2),"")</f>
        <v>#VALUE!</v>
      </c>
      <c r="AS20" s="48" t="e">
        <f>IF(AS2&lt;='記載様式（入所者・利用者）'!$CF$3,COUNTIFS('記載様式（職員）'!$K:$K,"陽性",'記載様式（職員）'!$L:$L,AS2),"")</f>
        <v>#VALUE!</v>
      </c>
      <c r="AT20" s="48" t="e">
        <f>IF(AT2&lt;='記載様式（入所者・利用者）'!$CF$3,COUNTIFS('記載様式（職員）'!$K:$K,"陽性",'記載様式（職員）'!$L:$L,AT2),"")</f>
        <v>#VALUE!</v>
      </c>
      <c r="AU20" s="48" t="e">
        <f>IF(AU2&lt;='記載様式（入所者・利用者）'!$CF$3,COUNTIFS('記載様式（職員）'!$K:$K,"陽性",'記載様式（職員）'!$L:$L,AU2),"")</f>
        <v>#VALUE!</v>
      </c>
      <c r="AV20" s="48" t="e">
        <f>IF(AV2&lt;='記載様式（入所者・利用者）'!$CF$3,COUNTIFS('記載様式（職員）'!$K:$K,"陽性",'記載様式（職員）'!$L:$L,AV2),"")</f>
        <v>#VALUE!</v>
      </c>
      <c r="AW20" s="48" t="e">
        <f>IF(AW2&lt;='記載様式（入所者・利用者）'!$CF$3,COUNTIFS('記載様式（職員）'!$K:$K,"陽性",'記載様式（職員）'!$L:$L,AW2),"")</f>
        <v>#VALUE!</v>
      </c>
      <c r="AX20" s="48" t="e">
        <f>IF(AX2&lt;='記載様式（入所者・利用者）'!$CF$3,COUNTIFS('記載様式（職員）'!$K:$K,"陽性",'記載様式（職員）'!$L:$L,AX2),"")</f>
        <v>#VALUE!</v>
      </c>
      <c r="AY20" s="48" t="e">
        <f>IF(AY2&lt;='記載様式（入所者・利用者）'!$CF$3,COUNTIFS('記載様式（職員）'!$K:$K,"陽性",'記載様式（職員）'!$L:$L,AY2),"")</f>
        <v>#VALUE!</v>
      </c>
      <c r="AZ20" s="48" t="e">
        <f>IF(AZ2&lt;='記載様式（入所者・利用者）'!$CF$3,COUNTIFS('記載様式（職員）'!$K:$K,"陽性",'記載様式（職員）'!$L:$L,AZ2),"")</f>
        <v>#VALUE!</v>
      </c>
      <c r="BA20" s="48" t="e">
        <f>IF(BA2&lt;='記載様式（入所者・利用者）'!$CF$3,COUNTIFS('記載様式（職員）'!$K:$K,"陽性",'記載様式（職員）'!$L:$L,BA2),"")</f>
        <v>#VALUE!</v>
      </c>
      <c r="BB20" s="48" t="e">
        <f>IF(BB2&lt;='記載様式（入所者・利用者）'!$CF$3,COUNTIFS('記載様式（職員）'!$K:$K,"陽性",'記載様式（職員）'!$L:$L,BB2),"")</f>
        <v>#VALUE!</v>
      </c>
      <c r="BC20" s="48" t="e">
        <f>IF(BC2&lt;='記載様式（入所者・利用者）'!$CF$3,COUNTIFS('記載様式（職員）'!$K:$K,"陽性",'記載様式（職員）'!$L:$L,BC2),"")</f>
        <v>#VALUE!</v>
      </c>
      <c r="BD20" s="48" t="e">
        <f>IF(BD2&lt;='記載様式（入所者・利用者）'!$CF$3,COUNTIFS('記載様式（職員）'!$K:$K,"陽性",'記載様式（職員）'!$L:$L,BD2),"")</f>
        <v>#VALUE!</v>
      </c>
      <c r="BE20" s="48" t="e">
        <f>IF(BE2&lt;='記載様式（入所者・利用者）'!$CF$3,COUNTIFS('記載様式（職員）'!$K:$K,"陽性",'記載様式（職員）'!$L:$L,BE2),"")</f>
        <v>#VALUE!</v>
      </c>
      <c r="BF20" s="48" t="e">
        <f>IF(BF2&lt;='記載様式（入所者・利用者）'!$CF$3,COUNTIFS('記載様式（職員）'!$K:$K,"陽性",'記載様式（職員）'!$L:$L,BF2),"")</f>
        <v>#VALUE!</v>
      </c>
      <c r="BG20" s="48" t="e">
        <f>IF(BG2&lt;='記載様式（入所者・利用者）'!$CF$3,COUNTIFS('記載様式（職員）'!$K:$K,"陽性",'記載様式（職員）'!$L:$L,BG2),"")</f>
        <v>#VALUE!</v>
      </c>
      <c r="BH20" s="48" t="e">
        <f>IF(BH2&lt;='記載様式（入所者・利用者）'!$CF$3,COUNTIFS('記載様式（職員）'!$K:$K,"陽性",'記載様式（職員）'!$L:$L,BH2),"")</f>
        <v>#VALUE!</v>
      </c>
      <c r="BI20" s="48" t="e">
        <f>IF(BI2&lt;='記載様式（入所者・利用者）'!$CF$3,COUNTIFS('記載様式（職員）'!$K:$K,"陽性",'記載様式（職員）'!$L:$L,BI2),"")</f>
        <v>#VALUE!</v>
      </c>
      <c r="BJ20" s="94" t="e">
        <f>IF(BJ2&lt;='記載様式（入所者・利用者）'!$CF$3,COUNTIFS('記載様式（職員）'!$K:$K,"陽性",'記載様式（職員）'!$L:$L,BJ2),"")</f>
        <v>#VALUE!</v>
      </c>
      <c r="BK20" s="61"/>
      <c r="BL20" s="90"/>
    </row>
    <row r="21" spans="1:64" ht="20.149999999999999" customHeight="1" thickBot="1" x14ac:dyDescent="0.25">
      <c r="A21" s="50" t="s">
        <v>69</v>
      </c>
      <c r="B21" s="83" t="e">
        <f>SUM(C21:BJ21)</f>
        <v>#VALUE!</v>
      </c>
      <c r="C21" s="51" t="e">
        <f>IF(C2&lt;='記載様式（入所者・利用者）'!$CF$3,C19+C20,"")</f>
        <v>#VALUE!</v>
      </c>
      <c r="D21" s="52" t="e">
        <f>IF(D2&lt;='記載様式（入所者・利用者）'!$CF$3,D19+D20,"")</f>
        <v>#VALUE!</v>
      </c>
      <c r="E21" s="52" t="e">
        <f>IF(E2&lt;='記載様式（入所者・利用者）'!$CF$3,E19+E20,"")</f>
        <v>#VALUE!</v>
      </c>
      <c r="F21" s="52" t="e">
        <f>IF(F2&lt;='記載様式（入所者・利用者）'!$CF$3,F19+F20,"")</f>
        <v>#VALUE!</v>
      </c>
      <c r="G21" s="52" t="e">
        <f>IF(G2&lt;='記載様式（入所者・利用者）'!$CF$3,G19+G20,"")</f>
        <v>#VALUE!</v>
      </c>
      <c r="H21" s="52" t="e">
        <f>IF(H2&lt;='記載様式（入所者・利用者）'!$CF$3,H19+H20,"")</f>
        <v>#VALUE!</v>
      </c>
      <c r="I21" s="52" t="e">
        <f>IF(I2&lt;='記載様式（入所者・利用者）'!$CF$3,I19+I20,"")</f>
        <v>#VALUE!</v>
      </c>
      <c r="J21" s="52" t="e">
        <f>IF(J2&lt;='記載様式（入所者・利用者）'!$CF$3,J19+J20,"")</f>
        <v>#VALUE!</v>
      </c>
      <c r="K21" s="52" t="e">
        <f>IF(K2&lt;='記載様式（入所者・利用者）'!$CF$3,K19+K20,"")</f>
        <v>#VALUE!</v>
      </c>
      <c r="L21" s="52" t="e">
        <f>IF(L2&lt;='記載様式（入所者・利用者）'!$CF$3,L19+L20,"")</f>
        <v>#VALUE!</v>
      </c>
      <c r="M21" s="52" t="e">
        <f>IF(M2&lt;='記載様式（入所者・利用者）'!$CF$3,M19+M20,"")</f>
        <v>#VALUE!</v>
      </c>
      <c r="N21" s="52" t="e">
        <f>IF(N2&lt;='記載様式（入所者・利用者）'!$CF$3,N19+N20,"")</f>
        <v>#VALUE!</v>
      </c>
      <c r="O21" s="52" t="e">
        <f>IF(O2&lt;='記載様式（入所者・利用者）'!$CF$3,O19+O20,"")</f>
        <v>#VALUE!</v>
      </c>
      <c r="P21" s="52" t="e">
        <f>IF(P2&lt;='記載様式（入所者・利用者）'!$CF$3,P19+P20,"")</f>
        <v>#VALUE!</v>
      </c>
      <c r="Q21" s="52" t="e">
        <f>IF(Q2&lt;='記載様式（入所者・利用者）'!$CF$3,Q19+Q20,"")</f>
        <v>#VALUE!</v>
      </c>
      <c r="R21" s="52" t="e">
        <f>IF(R2&lt;='記載様式（入所者・利用者）'!$CF$3,R19+R20,"")</f>
        <v>#VALUE!</v>
      </c>
      <c r="S21" s="52" t="e">
        <f>IF(S2&lt;='記載様式（入所者・利用者）'!$CF$3,S19+S20,"")</f>
        <v>#VALUE!</v>
      </c>
      <c r="T21" s="52" t="e">
        <f>IF(T2&lt;='記載様式（入所者・利用者）'!$CF$3,T19+T20,"")</f>
        <v>#VALUE!</v>
      </c>
      <c r="U21" s="52" t="e">
        <f>IF(U2&lt;='記載様式（入所者・利用者）'!$CF$3,U19+U20,"")</f>
        <v>#VALUE!</v>
      </c>
      <c r="V21" s="52" t="e">
        <f>IF(V2&lt;='記載様式（入所者・利用者）'!$CF$3,V19+V20,"")</f>
        <v>#VALUE!</v>
      </c>
      <c r="W21" s="52" t="e">
        <f>IF(W2&lt;='記載様式（入所者・利用者）'!$CF$3,W19+W20,"")</f>
        <v>#VALUE!</v>
      </c>
      <c r="X21" s="52" t="e">
        <f>IF(X2&lt;='記載様式（入所者・利用者）'!$CF$3,X19+X20,"")</f>
        <v>#VALUE!</v>
      </c>
      <c r="Y21" s="52" t="e">
        <f>IF(Y2&lt;='記載様式（入所者・利用者）'!$CF$3,Y19+Y20,"")</f>
        <v>#VALUE!</v>
      </c>
      <c r="Z21" s="52" t="e">
        <f>IF(Z2&lt;='記載様式（入所者・利用者）'!$CF$3,Z19+Z20,"")</f>
        <v>#VALUE!</v>
      </c>
      <c r="AA21" s="52" t="e">
        <f>IF(AA2&lt;='記載様式（入所者・利用者）'!$CF$3,AA19+AA20,"")</f>
        <v>#VALUE!</v>
      </c>
      <c r="AB21" s="52" t="e">
        <f>IF(AB2&lt;='記載様式（入所者・利用者）'!$CF$3,AB19+AB20,"")</f>
        <v>#VALUE!</v>
      </c>
      <c r="AC21" s="52" t="e">
        <f>IF(AC2&lt;='記載様式（入所者・利用者）'!$CF$3,AC19+AC20,"")</f>
        <v>#VALUE!</v>
      </c>
      <c r="AD21" s="52" t="e">
        <f>IF(AD2&lt;='記載様式（入所者・利用者）'!$CF$3,AD19+AD20,"")</f>
        <v>#VALUE!</v>
      </c>
      <c r="AE21" s="52" t="e">
        <f>IF(AE2&lt;='記載様式（入所者・利用者）'!$CF$3,AE19+AE20,"")</f>
        <v>#VALUE!</v>
      </c>
      <c r="AF21" s="84" t="e">
        <f>IF(AF2&lt;='記載様式（入所者・利用者）'!$CF$3,AF19+AF20,"")</f>
        <v>#VALUE!</v>
      </c>
      <c r="AG21" s="52" t="e">
        <f>IF(AG2&lt;='記載様式（入所者・利用者）'!$CF$3,AG19+AG20,"")</f>
        <v>#VALUE!</v>
      </c>
      <c r="AH21" s="52" t="e">
        <f>IF(AH2&lt;='記載様式（入所者・利用者）'!$CF$3,AH19+AH20,"")</f>
        <v>#VALUE!</v>
      </c>
      <c r="AI21" s="52" t="e">
        <f>IF(AI2&lt;='記載様式（入所者・利用者）'!$CF$3,AI19+AI20,"")</f>
        <v>#VALUE!</v>
      </c>
      <c r="AJ21" s="52" t="e">
        <f>IF(AJ2&lt;='記載様式（入所者・利用者）'!$CF$3,AJ19+AJ20,"")</f>
        <v>#VALUE!</v>
      </c>
      <c r="AK21" s="52" t="e">
        <f>IF(AK2&lt;='記載様式（入所者・利用者）'!$CF$3,AK19+AK20,"")</f>
        <v>#VALUE!</v>
      </c>
      <c r="AL21" s="52" t="e">
        <f>IF(AL2&lt;='記載様式（入所者・利用者）'!$CF$3,AL19+AL20,"")</f>
        <v>#VALUE!</v>
      </c>
      <c r="AM21" s="52" t="e">
        <f>IF(AM2&lt;='記載様式（入所者・利用者）'!$CF$3,AM19+AM20,"")</f>
        <v>#VALUE!</v>
      </c>
      <c r="AN21" s="52" t="e">
        <f>IF(AN2&lt;='記載様式（入所者・利用者）'!$CF$3,AN19+AN20,"")</f>
        <v>#VALUE!</v>
      </c>
      <c r="AO21" s="52" t="e">
        <f>IF(AO2&lt;='記載様式（入所者・利用者）'!$CF$3,AO19+AO20,"")</f>
        <v>#VALUE!</v>
      </c>
      <c r="AP21" s="52" t="e">
        <f>IF(AP2&lt;='記載様式（入所者・利用者）'!$CF$3,AP19+AP20,"")</f>
        <v>#VALUE!</v>
      </c>
      <c r="AQ21" s="52" t="e">
        <f>IF(AQ2&lt;='記載様式（入所者・利用者）'!$CF$3,AQ19+AQ20,"")</f>
        <v>#VALUE!</v>
      </c>
      <c r="AR21" s="52" t="e">
        <f>IF(AR2&lt;='記載様式（入所者・利用者）'!$CF$3,AR19+AR20,"")</f>
        <v>#VALUE!</v>
      </c>
      <c r="AS21" s="52" t="e">
        <f>IF(AS2&lt;='記載様式（入所者・利用者）'!$CF$3,AS19+AS20,"")</f>
        <v>#VALUE!</v>
      </c>
      <c r="AT21" s="52" t="e">
        <f>IF(AT2&lt;='記載様式（入所者・利用者）'!$CF$3,AT19+AT20,"")</f>
        <v>#VALUE!</v>
      </c>
      <c r="AU21" s="52" t="e">
        <f>IF(AU2&lt;='記載様式（入所者・利用者）'!$CF$3,AU19+AU20,"")</f>
        <v>#VALUE!</v>
      </c>
      <c r="AV21" s="52" t="e">
        <f>IF(AV2&lt;='記載様式（入所者・利用者）'!$CF$3,AV19+AV20,"")</f>
        <v>#VALUE!</v>
      </c>
      <c r="AW21" s="52" t="e">
        <f>IF(AW2&lt;='記載様式（入所者・利用者）'!$CF$3,AW19+AW20,"")</f>
        <v>#VALUE!</v>
      </c>
      <c r="AX21" s="52" t="e">
        <f>IF(AX2&lt;='記載様式（入所者・利用者）'!$CF$3,AX19+AX20,"")</f>
        <v>#VALUE!</v>
      </c>
      <c r="AY21" s="52" t="e">
        <f>IF(AY2&lt;='記載様式（入所者・利用者）'!$CF$3,AY19+AY20,"")</f>
        <v>#VALUE!</v>
      </c>
      <c r="AZ21" s="52" t="e">
        <f>IF(AZ2&lt;='記載様式（入所者・利用者）'!$CF$3,AZ19+AZ20,"")</f>
        <v>#VALUE!</v>
      </c>
      <c r="BA21" s="52" t="e">
        <f>IF(BA2&lt;='記載様式（入所者・利用者）'!$CF$3,BA19+BA20,"")</f>
        <v>#VALUE!</v>
      </c>
      <c r="BB21" s="52" t="e">
        <f>IF(BB2&lt;='記載様式（入所者・利用者）'!$CF$3,BB19+BB20,"")</f>
        <v>#VALUE!</v>
      </c>
      <c r="BC21" s="52" t="e">
        <f>IF(BC2&lt;='記載様式（入所者・利用者）'!$CF$3,BC19+BC20,"")</f>
        <v>#VALUE!</v>
      </c>
      <c r="BD21" s="52" t="e">
        <f>IF(BD2&lt;='記載様式（入所者・利用者）'!$CF$3,BD19+BD20,"")</f>
        <v>#VALUE!</v>
      </c>
      <c r="BE21" s="52" t="e">
        <f>IF(BE2&lt;='記載様式（入所者・利用者）'!$CF$3,BE19+BE20,"")</f>
        <v>#VALUE!</v>
      </c>
      <c r="BF21" s="52" t="e">
        <f>IF(BF2&lt;='記載様式（入所者・利用者）'!$CF$3,BF19+BF20,"")</f>
        <v>#VALUE!</v>
      </c>
      <c r="BG21" s="52" t="e">
        <f>IF(BG2&lt;='記載様式（入所者・利用者）'!$CF$3,BG19+BG20,"")</f>
        <v>#VALUE!</v>
      </c>
      <c r="BH21" s="52" t="e">
        <f>IF(BH2&lt;='記載様式（入所者・利用者）'!$CF$3,BH19+BH20,"")</f>
        <v>#VALUE!</v>
      </c>
      <c r="BI21" s="52" t="e">
        <f>IF(BI2&lt;='記載様式（入所者・利用者）'!$CF$3,BI19+BI20,"")</f>
        <v>#VALUE!</v>
      </c>
      <c r="BJ21" s="53" t="e">
        <f>IF(BJ2&lt;='記載様式（入所者・利用者）'!$CF$3,BJ19+BJ20,"")</f>
        <v>#VALUE!</v>
      </c>
      <c r="BK21" s="61"/>
      <c r="BL21" s="90"/>
    </row>
    <row r="31" spans="1:64" x14ac:dyDescent="0.2"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7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</row>
  </sheetData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4" sqref="A4"/>
    </sheetView>
  </sheetViews>
  <sheetFormatPr defaultRowHeight="13" x14ac:dyDescent="0.2"/>
  <cols>
    <col min="1" max="1" width="39.26953125" bestFit="1" customWidth="1"/>
  </cols>
  <sheetData>
    <row r="1" spans="1:1" x14ac:dyDescent="0.2">
      <c r="A1" t="s">
        <v>28</v>
      </c>
    </row>
    <row r="2" spans="1:1" x14ac:dyDescent="0.2">
      <c r="A2" t="s">
        <v>27</v>
      </c>
    </row>
    <row r="3" spans="1:1" x14ac:dyDescent="0.2">
      <c r="A3" t="s">
        <v>82</v>
      </c>
    </row>
    <row r="4" spans="1:1" x14ac:dyDescent="0.2">
      <c r="A4" t="s">
        <v>30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記載様式（入所者・利用者）</vt:lpstr>
      <vt:lpstr>記載様式（職員）</vt:lpstr>
      <vt:lpstr>記入例（入所者・利用者）</vt:lpstr>
      <vt:lpstr>記入例（職員）</vt:lpstr>
      <vt:lpstr>保健所使用</vt:lpstr>
      <vt:lpstr>Sheet2</vt:lpstr>
      <vt:lpstr>'記載様式（職員）'!Print_Area</vt:lpstr>
      <vt:lpstr>'記載様式（入所者・利用者）'!Print_Area</vt:lpstr>
      <vt:lpstr>'記入例（職員）'!Print_Area</vt:lpstr>
      <vt:lpstr>'記入例（入所者・利用者）'!Print_Area</vt:lpstr>
      <vt:lpstr>保健所使用!Print_Area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