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210078\e財政第２班\22_公営企業決算\R04公営企業決算統計\11_経営比較\経営比較分析表\10_HP公開用\15_木曽岬町\"/>
    </mc:Choice>
  </mc:AlternateContent>
  <workbookProtection workbookAlgorithmName="SHA-512" workbookHashValue="UkVJ9tZZ5J74onY71FMvjqtt6pbaZisna1aBOU9U0GcLtlR+QzH+fMeEIczhZUgNdu0mVqwVqs/uyAvJvLaecA==" workbookSaltValue="PHTKtfVFkFKQmI/FTzlN5g==" workbookSpinCount="100000" lockStructure="1"/>
  <bookViews>
    <workbookView xWindow="-120" yWindow="-120" windowWidth="29040" windowHeight="15840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AL8" i="4" s="1"/>
  <c r="Q6" i="5"/>
  <c r="W10" i="4" s="1"/>
  <c r="P6" i="5"/>
  <c r="P10" i="4" s="1"/>
  <c r="O6" i="5"/>
  <c r="N6" i="5"/>
  <c r="M6" i="5"/>
  <c r="L6" i="5"/>
  <c r="K6" i="5"/>
  <c r="J6" i="5"/>
  <c r="I8" i="4" s="1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K85" i="4"/>
  <c r="J85" i="4"/>
  <c r="H85" i="4"/>
  <c r="BB10" i="4"/>
  <c r="AT10" i="4"/>
  <c r="AL10" i="4"/>
  <c r="I10" i="4"/>
  <c r="B10" i="4"/>
  <c r="BB8" i="4"/>
  <c r="AT8" i="4"/>
  <c r="AD8" i="4"/>
  <c r="W8" i="4"/>
  <c r="P8" i="4"/>
  <c r="B8" i="4"/>
  <c r="B6" i="4"/>
</calcChain>
</file>

<file path=xl/sharedStrings.xml><?xml version="1.0" encoding="utf-8"?>
<sst xmlns="http://schemas.openxmlformats.org/spreadsheetml/2006/main" count="228" uniqueCount="114">
  <si>
    <t>経営比較分析表（令和4年度決算）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</si>
  <si>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</si>
  <si>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</si>
  <si>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</si>
  <si>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</si>
  <si>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</si>
  <si>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</si>
  <si>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</si>
  <si>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</si>
  <si>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</si>
  <si>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</si>
  <si>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</si>
  <si>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</si>
  <si>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</si>
  <si>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</si>
  <si>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</si>
  <si>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</si>
  <si>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</si>
  <si>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</si>
  <si>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</si>
  <si>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</si>
  <si>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</si>
  <si>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</si>
  <si>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</si>
  <si>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</si>
  <si>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</si>
  <si>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</si>
  <si>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</si>
  <si>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</si>
  <si>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</si>
  <si>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</si>
  <si>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</si>
  <si>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</si>
  <si>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</si>
  <si>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</si>
  <si>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</si>
  <si>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</si>
  <si>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</si>
  <si>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</si>
  <si>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</si>
  <si>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</si>
  <si>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</si>
  <si>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</si>
  <si>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</si>
  <si>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</si>
  <si>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</si>
  <si>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</si>
  <si>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</si>
  <si>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</si>
  <si>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</si>
  <si>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</si>
  <si>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</si>
  <si>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</si>
  <si>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</si>
  <si>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</si>
  <si>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</si>
  <si>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</si>
  <si>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</si>
  <si>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</si>
  <si>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</si>
  <si>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</si>
  <si>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</si>
  <si>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</si>
  <si>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</si>
  <si>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</si>
  <si>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</si>
  <si>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</si>
  <si>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</si>
  <si>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</si>
  <si>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</si>
  <si>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</si>
  <si>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</si>
  <si>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</si>
  <si>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</si>
  <si>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</si>
  <si>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</si>
  <si>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</si>
  <si>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</si>
  <si>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</si>
  <si>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</si>
  <si>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</si>
  <si>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</si>
  <si>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</si>
  <si>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</si>
  <si>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</si>
  <si>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</si>
  <si>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</si>
  <si>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</si>
  <si>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</si>
  <si>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</si>
  <si>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</si>
  <si>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</si>
  <si>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</si>
  <si>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木曽岬町</t>
  </si>
  <si>
    <t>法適用</t>
  </si>
  <si>
    <t>水道事業</t>
  </si>
  <si>
    <t>末端給水事業</t>
  </si>
  <si>
    <t>A8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</si>
  <si>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</si>
  <si>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</si>
  <si>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</si>
  <si>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</si>
  <si>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</si>
  <si>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</si>
  <si>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</si>
  <si>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</si>
  <si>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</si>
  <si>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</si>
  <si>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</si>
  <si>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</si>
  <si>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</si>
  <si>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 今後、施設の老朽化が増加見込みのため、更新に係る費用と経営状況を正確に把握し、健全・効率的な経営を維持する。そのために管路耐震化・更新計画を策定し、計画的な施設の更新を行う必要がある。</t>
    <rPh sb="11" eb="15">
      <t>ゾウカミコミ</t>
    </rPh>
    <rPh sb="60" eb="65">
      <t>カンロタイシンカ</t>
    </rPh>
    <rPh sb="66" eb="70">
      <t>コウシンケイカク</t>
    </rPh>
    <rPh sb="71" eb="73">
      <t>サクテイ</t>
    </rPh>
    <phoneticPr fontId="4"/>
  </si>
  <si>
    <t>①令和4年度は100％を切り、類似団体平均も下回り、赤字経営となった。
②類似団体平均よりも下回っている。
③令和4年度全国平均を上回っており、支払能力は十分備えているといえる。
④平成22年度以降発生していない。
⑤平成30年度以降から平均を上回っていたが、令和4年度は平均を下回ったため、今後はより力を入れて取り組む。
⑥類似団体の平均値よりも低く抑えられている。
⑦継続的に類似団体平均を上回っている。
⑧毎年度90％を超えており、継続的に類似団体平均を上回っている。</t>
    <rPh sb="1" eb="3">
      <t>レイワ</t>
    </rPh>
    <rPh sb="4" eb="6">
      <t>ネンド</t>
    </rPh>
    <rPh sb="12" eb="13">
      <t>キ</t>
    </rPh>
    <rPh sb="15" eb="21">
      <t>ルイジダンタイヘイキン</t>
    </rPh>
    <rPh sb="22" eb="24">
      <t>シタマワ</t>
    </rPh>
    <rPh sb="26" eb="28">
      <t>アカジ</t>
    </rPh>
    <rPh sb="28" eb="30">
      <t>ケイエイ</t>
    </rPh>
    <rPh sb="55" eb="57">
      <t>レイワ</t>
    </rPh>
    <rPh sb="58" eb="60">
      <t>ネンド</t>
    </rPh>
    <rPh sb="60" eb="64">
      <t>ゼンコクヘイキン</t>
    </rPh>
    <rPh sb="130" eb="132">
      <t>レイワ</t>
    </rPh>
    <rPh sb="133" eb="135">
      <t>ネンド</t>
    </rPh>
    <rPh sb="136" eb="138">
      <t>ヘイキン</t>
    </rPh>
    <rPh sb="139" eb="141">
      <t>シタマワ</t>
    </rPh>
    <rPh sb="146" eb="148">
      <t>コンゴ</t>
    </rPh>
    <rPh sb="151" eb="152">
      <t>チカラ</t>
    </rPh>
    <rPh sb="153" eb="154">
      <t>イ</t>
    </rPh>
    <rPh sb="156" eb="157">
      <t>ト</t>
    </rPh>
    <rPh sb="158" eb="159">
      <t>ク</t>
    </rPh>
    <phoneticPr fontId="4"/>
  </si>
  <si>
    <t>①令和4年度は新しい施設が完成したため、減価償却率が50％を切り、類似団体平均を下回った。しかし、法定耐用年数を迎える施設・管路が多いことは例年と同様に変わらない。
②類似団体平均を上回っており、また今後も管の老朽化が増となるため、今後の数値も増となることが見込まれる。
③令和4年度は類似団体平均と同数値にはなっているが、今後も将来的な老朽管の増加が予測されるため、より計画的な更新が必要である。</t>
    <rPh sb="1" eb="3">
      <t>レイワ</t>
    </rPh>
    <rPh sb="4" eb="6">
      <t>ネンド</t>
    </rPh>
    <rPh sb="7" eb="8">
      <t>アタラ</t>
    </rPh>
    <rPh sb="10" eb="12">
      <t>シセツ</t>
    </rPh>
    <rPh sb="13" eb="15">
      <t>カンセイ</t>
    </rPh>
    <rPh sb="30" eb="31">
      <t>キリ</t>
    </rPh>
    <rPh sb="40" eb="41">
      <t>シタ</t>
    </rPh>
    <rPh sb="70" eb="72">
      <t>レイネン</t>
    </rPh>
    <rPh sb="73" eb="75">
      <t>ドウヨウ</t>
    </rPh>
    <rPh sb="76" eb="77">
      <t>カ</t>
    </rPh>
    <rPh sb="150" eb="153">
      <t>ドウスウチ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</si>
</sst>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0.55000000000000004</c:v>
                </c:pt>
                <c:pt idx="1">
                  <c:v>1.21</c:v>
                </c:pt>
                <c:pt idx="2">
                  <c:v>0.06</c:v>
                </c:pt>
                <c:pt idx="3">
                  <c:v>0.18</c:v>
                </c:pt>
                <c:pt idx="4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D-4737-AF3F-F5A3C3589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0.52</c:v>
                </c:pt>
                <c:pt idx="1">
                  <c:v>0.47</c:v>
                </c:pt>
                <c:pt idx="2">
                  <c:v>0.4</c:v>
                </c:pt>
                <c:pt idx="3">
                  <c:v>0.36</c:v>
                </c:pt>
                <c:pt idx="4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D-4737-AF3F-F5A3C3589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55.36</c:v>
                </c:pt>
                <c:pt idx="1">
                  <c:v>54.45</c:v>
                </c:pt>
                <c:pt idx="2">
                  <c:v>56.18</c:v>
                </c:pt>
                <c:pt idx="3">
                  <c:v>55.7</c:v>
                </c:pt>
                <c:pt idx="4">
                  <c:v>52.99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0-4B4E-8494-0357858DD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50.29</c:v>
                </c:pt>
                <c:pt idx="1">
                  <c:v>49.64</c:v>
                </c:pt>
                <c:pt idx="2">
                  <c:v>49.38</c:v>
                </c:pt>
                <c:pt idx="3">
                  <c:v>50.09</c:v>
                </c:pt>
                <c:pt idx="4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0-4B4E-8494-0357858DD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93.5</c:v>
                </c:pt>
                <c:pt idx="1">
                  <c:v>91.86</c:v>
                </c:pt>
                <c:pt idx="2">
                  <c:v>93.47</c:v>
                </c:pt>
                <c:pt idx="3">
                  <c:v>93.78</c:v>
                </c:pt>
                <c:pt idx="4">
                  <c:v>93.07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13-4E6A-BC4E-C5D877724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77.73</c:v>
                </c:pt>
                <c:pt idx="1">
                  <c:v>78.09</c:v>
                </c:pt>
                <c:pt idx="2">
                  <c:v>78.010000000000005</c:v>
                </c:pt>
                <c:pt idx="3">
                  <c:v>77.599999999999994</c:v>
                </c:pt>
                <c:pt idx="4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3-4E6A-BC4E-C5D877724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98.29</c:v>
                </c:pt>
                <c:pt idx="1">
                  <c:v>98.84</c:v>
                </c:pt>
                <c:pt idx="2">
                  <c:v>101.53</c:v>
                </c:pt>
                <c:pt idx="3">
                  <c:v>101.1</c:v>
                </c:pt>
                <c:pt idx="4">
                  <c:v>92.15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F-4F51-8D94-16A0B2FDD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103.81</c:v>
                </c:pt>
                <c:pt idx="1">
                  <c:v>104.35</c:v>
                </c:pt>
                <c:pt idx="2">
                  <c:v>105.34</c:v>
                </c:pt>
                <c:pt idx="3">
                  <c:v>105.77</c:v>
                </c:pt>
                <c:pt idx="4">
                  <c:v>104.82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F-4F51-8D94-16A0B2FDD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69.05</c:v>
                </c:pt>
                <c:pt idx="1">
                  <c:v>69.98</c:v>
                </c:pt>
                <c:pt idx="2">
                  <c:v>70.91</c:v>
                </c:pt>
                <c:pt idx="3">
                  <c:v>71.61</c:v>
                </c:pt>
                <c:pt idx="4">
                  <c:v>47.53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F-4674-B358-FAC9EA8D3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45.85</c:v>
                </c:pt>
                <c:pt idx="1">
                  <c:v>47.31</c:v>
                </c:pt>
                <c:pt idx="2">
                  <c:v>47.5</c:v>
                </c:pt>
                <c:pt idx="3">
                  <c:v>48.41</c:v>
                </c:pt>
                <c:pt idx="4">
                  <c:v>50.02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F-4674-B358-FAC9EA8D3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18.55</c:v>
                </c:pt>
                <c:pt idx="1">
                  <c:v>18.27</c:v>
                </c:pt>
                <c:pt idx="2">
                  <c:v>21.49</c:v>
                </c:pt>
                <c:pt idx="3">
                  <c:v>22.22</c:v>
                </c:pt>
                <c:pt idx="4">
                  <c:v>22.23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E-40A8-81C0-B565F4A82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14.13</c:v>
                </c:pt>
                <c:pt idx="1">
                  <c:v>16.77</c:v>
                </c:pt>
                <c:pt idx="2">
                  <c:v>17.399999999999999</c:v>
                </c:pt>
                <c:pt idx="3">
                  <c:v>18.64</c:v>
                </c:pt>
                <c:pt idx="4">
                  <c:v>19.510000000000002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E-40A8-81C0-B565F4A82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2.09</c:v>
                </c:pt>
                <c:pt idx="1">
                  <c:v>2.1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>
                  <c:v>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2-4C4C-9872-5BAB568C2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25.66</c:v>
                </c:pt>
                <c:pt idx="1">
                  <c:v>21.69</c:v>
                </c:pt>
                <c:pt idx="2">
                  <c:v>24.04</c:v>
                </c:pt>
                <c:pt idx="3">
                  <c:v>28.03</c:v>
                </c:pt>
                <c:pt idx="4">
                  <c:v>26.73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2-4C4C-9872-5BAB568C2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1778.47</c:v>
                </c:pt>
                <c:pt idx="1">
                  <c:v>649.02</c:v>
                </c:pt>
                <c:pt idx="2">
                  <c:v>322.77</c:v>
                </c:pt>
                <c:pt idx="3">
                  <c:v>226.79</c:v>
                </c:pt>
                <c:pt idx="4">
                  <c:v>5951.67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D-4A22-BE5C-6312619BA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300.14</c:v>
                </c:pt>
                <c:pt idx="1">
                  <c:v>301.04000000000002</c:v>
                </c:pt>
                <c:pt idx="2">
                  <c:v>305.08</c:v>
                </c:pt>
                <c:pt idx="3">
                  <c:v>305.33999999999997</c:v>
                </c:pt>
                <c:pt idx="4">
                  <c:v>310.01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D-4A22-BE5C-6312619BA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D4-4528-93BA-A4A69ED95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566.65</c:v>
                </c:pt>
                <c:pt idx="1">
                  <c:v>551.62</c:v>
                </c:pt>
                <c:pt idx="2">
                  <c:v>585.59</c:v>
                </c:pt>
                <c:pt idx="3">
                  <c:v>561.34</c:v>
                </c:pt>
                <c:pt idx="4">
                  <c:v>538.33000000000004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4-4528-93BA-A4A69ED95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96.63</c:v>
                </c:pt>
                <c:pt idx="1">
                  <c:v>96.67</c:v>
                </c:pt>
                <c:pt idx="2">
                  <c:v>91.04</c:v>
                </c:pt>
                <c:pt idx="3">
                  <c:v>101.48</c:v>
                </c:pt>
                <c:pt idx="4">
                  <c:v>80.760000000000005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B-4E87-9DDA-C0ADCE8C9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84.77</c:v>
                </c:pt>
                <c:pt idx="1">
                  <c:v>87.11</c:v>
                </c:pt>
                <c:pt idx="2">
                  <c:v>82.78</c:v>
                </c:pt>
                <c:pt idx="3">
                  <c:v>84.82</c:v>
                </c:pt>
                <c:pt idx="4">
                  <c:v>82.29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B-4E87-9DDA-C0ADCE8C9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175.77</c:v>
                </c:pt>
                <c:pt idx="1">
                  <c:v>178.51</c:v>
                </c:pt>
                <c:pt idx="2">
                  <c:v>172.78</c:v>
                </c:pt>
                <c:pt idx="3">
                  <c:v>170.3</c:v>
                </c:pt>
                <c:pt idx="4">
                  <c:v>194.23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8-468D-832C-CAE7C7C22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227.27</c:v>
                </c:pt>
                <c:pt idx="1">
                  <c:v>223.98</c:v>
                </c:pt>
                <c:pt idx="2">
                  <c:v>225.09</c:v>
                </c:pt>
                <c:pt idx="3">
                  <c:v>224.82</c:v>
                </c:pt>
                <c:pt idx="4">
                  <c:v>230.85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8-468D-832C-CAE7C7C22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10" Target="../charts/chart10.xml" Type="http://schemas.openxmlformats.org/officeDocument/2006/relationships/chart"/><Relationship Id="rId11" Target="../charts/chart1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【252.29】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【268.07】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【174.75】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70" zoomScaleNormal="7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</row>
    <row r="3" spans="1:78" ht="9.75" customHeight="1" x14ac:dyDescent="0.2">
      <c r="A3" s="2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</row>
    <row r="4" spans="1:78" ht="9.75" customHeight="1" x14ac:dyDescent="0.2">
      <c r="A4" s="2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7" t="str">
        <f>データ!H6</f>
        <v>三重県　木曽岬町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5" t="s">
        <v>1</v>
      </c>
      <c r="C7" s="46"/>
      <c r="D7" s="46"/>
      <c r="E7" s="46"/>
      <c r="F7" s="46"/>
      <c r="G7" s="46"/>
      <c r="H7" s="46"/>
      <c r="I7" s="45" t="s">
        <v>2</v>
      </c>
      <c r="J7" s="46"/>
      <c r="K7" s="46"/>
      <c r="L7" s="46"/>
      <c r="M7" s="46"/>
      <c r="N7" s="46"/>
      <c r="O7" s="6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2"/>
      <c r="AL7" s="47" t="s">
        <v>6</v>
      </c>
      <c r="AM7" s="47"/>
      <c r="AN7" s="47"/>
      <c r="AO7" s="47"/>
      <c r="AP7" s="47"/>
      <c r="AQ7" s="47"/>
      <c r="AR7" s="47"/>
      <c r="AS7" s="47"/>
      <c r="AT7" s="45" t="s">
        <v>7</v>
      </c>
      <c r="AU7" s="46"/>
      <c r="AV7" s="46"/>
      <c r="AW7" s="46"/>
      <c r="AX7" s="46"/>
      <c r="AY7" s="46"/>
      <c r="AZ7" s="46"/>
      <c r="BA7" s="46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79" t="s">
        <v>9</v>
      </c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1"/>
    </row>
    <row r="8" spans="1:78" ht="18.75" customHeight="1" x14ac:dyDescent="0.2">
      <c r="A8" s="2"/>
      <c r="B8" s="72" t="str">
        <f>データ!$I$6</f>
        <v>法適用</v>
      </c>
      <c r="C8" s="73"/>
      <c r="D8" s="73"/>
      <c r="E8" s="73"/>
      <c r="F8" s="73"/>
      <c r="G8" s="73"/>
      <c r="H8" s="73"/>
      <c r="I8" s="72" t="str">
        <f>データ!$J$6</f>
        <v>水道事業</v>
      </c>
      <c r="J8" s="73"/>
      <c r="K8" s="73"/>
      <c r="L8" s="73"/>
      <c r="M8" s="73"/>
      <c r="N8" s="73"/>
      <c r="O8" s="74"/>
      <c r="P8" s="75" t="str">
        <f>データ!$K$6</f>
        <v>末端給水事業</v>
      </c>
      <c r="Q8" s="75"/>
      <c r="R8" s="75"/>
      <c r="S8" s="75"/>
      <c r="T8" s="75"/>
      <c r="U8" s="75"/>
      <c r="V8" s="75"/>
      <c r="W8" s="75" t="str">
        <f>データ!$L$6</f>
        <v>A8</v>
      </c>
      <c r="X8" s="75"/>
      <c r="Y8" s="75"/>
      <c r="Z8" s="75"/>
      <c r="AA8" s="75"/>
      <c r="AB8" s="75"/>
      <c r="AC8" s="75"/>
      <c r="AD8" s="75" t="str">
        <f>データ!$M$6</f>
        <v>非設置</v>
      </c>
      <c r="AE8" s="75"/>
      <c r="AF8" s="75"/>
      <c r="AG8" s="75"/>
      <c r="AH8" s="75"/>
      <c r="AI8" s="75"/>
      <c r="AJ8" s="75"/>
      <c r="AK8" s="2"/>
      <c r="AL8" s="66">
        <f>データ!$R$6</f>
        <v>5994</v>
      </c>
      <c r="AM8" s="66"/>
      <c r="AN8" s="66"/>
      <c r="AO8" s="66"/>
      <c r="AP8" s="66"/>
      <c r="AQ8" s="66"/>
      <c r="AR8" s="66"/>
      <c r="AS8" s="66"/>
      <c r="AT8" s="37">
        <f>データ!$S$6</f>
        <v>15.74</v>
      </c>
      <c r="AU8" s="38"/>
      <c r="AV8" s="38"/>
      <c r="AW8" s="38"/>
      <c r="AX8" s="38"/>
      <c r="AY8" s="38"/>
      <c r="AZ8" s="38"/>
      <c r="BA8" s="38"/>
      <c r="BB8" s="55">
        <f>データ!$T$6</f>
        <v>380.81</v>
      </c>
      <c r="BC8" s="55"/>
      <c r="BD8" s="55"/>
      <c r="BE8" s="55"/>
      <c r="BF8" s="55"/>
      <c r="BG8" s="55"/>
      <c r="BH8" s="55"/>
      <c r="BI8" s="55"/>
      <c r="BJ8" s="3"/>
      <c r="BK8" s="3"/>
      <c r="BL8" s="68" t="s">
        <v>10</v>
      </c>
      <c r="BM8" s="69"/>
      <c r="BN8" s="70" t="s">
        <v>11</v>
      </c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1"/>
    </row>
    <row r="9" spans="1:78" ht="18.75" customHeight="1" x14ac:dyDescent="0.2">
      <c r="A9" s="2"/>
      <c r="B9" s="45" t="s">
        <v>12</v>
      </c>
      <c r="C9" s="46"/>
      <c r="D9" s="46"/>
      <c r="E9" s="46"/>
      <c r="F9" s="46"/>
      <c r="G9" s="46"/>
      <c r="H9" s="46"/>
      <c r="I9" s="45" t="s">
        <v>13</v>
      </c>
      <c r="J9" s="46"/>
      <c r="K9" s="46"/>
      <c r="L9" s="46"/>
      <c r="M9" s="46"/>
      <c r="N9" s="46"/>
      <c r="O9" s="6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2"/>
      <c r="AE9" s="2"/>
      <c r="AF9" s="2"/>
      <c r="AG9" s="2"/>
      <c r="AH9" s="2"/>
      <c r="AI9" s="2"/>
      <c r="AJ9" s="2"/>
      <c r="AK9" s="2"/>
      <c r="AL9" s="47" t="s">
        <v>16</v>
      </c>
      <c r="AM9" s="47"/>
      <c r="AN9" s="47"/>
      <c r="AO9" s="47"/>
      <c r="AP9" s="47"/>
      <c r="AQ9" s="47"/>
      <c r="AR9" s="47"/>
      <c r="AS9" s="47"/>
      <c r="AT9" s="45" t="s">
        <v>17</v>
      </c>
      <c r="AU9" s="46"/>
      <c r="AV9" s="46"/>
      <c r="AW9" s="46"/>
      <c r="AX9" s="46"/>
      <c r="AY9" s="46"/>
      <c r="AZ9" s="46"/>
      <c r="BA9" s="46"/>
      <c r="BB9" s="47" t="s">
        <v>18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19</v>
      </c>
      <c r="BM9" s="49"/>
      <c r="BN9" s="50" t="s">
        <v>20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7" t="str">
        <f>データ!$N$6</f>
        <v>-</v>
      </c>
      <c r="C10" s="38"/>
      <c r="D10" s="38"/>
      <c r="E10" s="38"/>
      <c r="F10" s="38"/>
      <c r="G10" s="38"/>
      <c r="H10" s="38"/>
      <c r="I10" s="37">
        <f>データ!$O$6</f>
        <v>99.21</v>
      </c>
      <c r="J10" s="38"/>
      <c r="K10" s="38"/>
      <c r="L10" s="38"/>
      <c r="M10" s="38"/>
      <c r="N10" s="38"/>
      <c r="O10" s="65"/>
      <c r="P10" s="55">
        <f>データ!$P$6</f>
        <v>100</v>
      </c>
      <c r="Q10" s="55"/>
      <c r="R10" s="55"/>
      <c r="S10" s="55"/>
      <c r="T10" s="55"/>
      <c r="U10" s="55"/>
      <c r="V10" s="55"/>
      <c r="W10" s="66">
        <f>データ!$Q$6</f>
        <v>2750</v>
      </c>
      <c r="X10" s="66"/>
      <c r="Y10" s="66"/>
      <c r="Z10" s="66"/>
      <c r="AA10" s="66"/>
      <c r="AB10" s="66"/>
      <c r="AC10" s="66"/>
      <c r="AD10" s="2"/>
      <c r="AE10" s="2"/>
      <c r="AF10" s="2"/>
      <c r="AG10" s="2"/>
      <c r="AH10" s="2"/>
      <c r="AI10" s="2"/>
      <c r="AJ10" s="2"/>
      <c r="AK10" s="2"/>
      <c r="AL10" s="66">
        <f>データ!$U$6</f>
        <v>5951</v>
      </c>
      <c r="AM10" s="66"/>
      <c r="AN10" s="66"/>
      <c r="AO10" s="66"/>
      <c r="AP10" s="66"/>
      <c r="AQ10" s="66"/>
      <c r="AR10" s="66"/>
      <c r="AS10" s="66"/>
      <c r="AT10" s="37">
        <f>データ!$V$6</f>
        <v>15.72</v>
      </c>
      <c r="AU10" s="38"/>
      <c r="AV10" s="38"/>
      <c r="AW10" s="38"/>
      <c r="AX10" s="38"/>
      <c r="AY10" s="38"/>
      <c r="AZ10" s="38"/>
      <c r="BA10" s="38"/>
      <c r="BB10" s="55">
        <f>データ!$W$6</f>
        <v>378.56</v>
      </c>
      <c r="BC10" s="55"/>
      <c r="BD10" s="55"/>
      <c r="BE10" s="55"/>
      <c r="BF10" s="55"/>
      <c r="BG10" s="55"/>
      <c r="BH10" s="55"/>
      <c r="BI10" s="55"/>
      <c r="BJ10" s="2"/>
      <c r="BK10" s="2"/>
      <c r="BL10" s="56" t="s">
        <v>21</v>
      </c>
      <c r="BM10" s="57"/>
      <c r="BN10" s="58" t="s">
        <v>22</v>
      </c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23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2">
      <c r="A14" s="2"/>
      <c r="B14" s="62" t="s">
        <v>24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31" t="s">
        <v>25</v>
      </c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3"/>
    </row>
    <row r="15" spans="1:78" ht="13.5" customHeight="1" x14ac:dyDescent="0.2">
      <c r="A15" s="2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4"/>
      <c r="BK15" s="2"/>
      <c r="BL15" s="34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6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9" t="s">
        <v>112</v>
      </c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1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9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1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9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1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9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1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9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1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9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1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9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1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9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1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9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1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9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1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9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1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9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1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9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1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9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1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9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1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9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1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9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1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9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1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9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1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9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1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9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1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9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1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9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1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9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1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9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1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9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1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9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1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9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1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9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1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1" t="s">
        <v>26</v>
      </c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3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4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6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9" t="s">
        <v>113</v>
      </c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1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9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1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9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1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9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1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9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1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9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1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9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1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9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1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9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1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9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1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9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1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9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1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9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1"/>
    </row>
    <row r="60" spans="1:78" ht="13.5" customHeight="1" x14ac:dyDescent="0.2">
      <c r="A60" s="2"/>
      <c r="B60" s="42" t="s">
        <v>27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4"/>
      <c r="BK60" s="2"/>
      <c r="BL60" s="39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1"/>
    </row>
    <row r="61" spans="1:78" ht="13.5" customHeight="1" x14ac:dyDescent="0.2">
      <c r="A61" s="2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4"/>
      <c r="BK61" s="2"/>
      <c r="BL61" s="39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1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9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1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9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1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1" t="s">
        <v>28</v>
      </c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3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4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6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9" t="s">
        <v>111</v>
      </c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1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9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1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9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1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9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1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9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1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9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1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9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1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9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1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9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1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9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1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9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1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9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1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9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1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9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1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9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1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9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1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【108.70】</v>
      </c>
      <c r="F85" s="13" t="str">
        <f>データ!AS6</f>
        <v>【1.34】</v>
      </c>
      <c r="G85" s="13" t="str">
        <f>データ!BD6</f>
        <v>【252.29】</v>
      </c>
      <c r="H85" s="13" t="str">
        <f>データ!BO6</f>
        <v>【268.07】</v>
      </c>
      <c r="I85" s="13" t="str">
        <f>データ!BZ6</f>
        <v>【97.47】</v>
      </c>
      <c r="J85" s="13" t="str">
        <f>データ!CK6</f>
        <v>【174.75】</v>
      </c>
      <c r="K85" s="13" t="str">
        <f>データ!CV6</f>
        <v>【59.97】</v>
      </c>
      <c r="L85" s="13" t="str">
        <f>データ!DG6</f>
        <v>【89.76】</v>
      </c>
      <c r="M85" s="13" t="str">
        <f>データ!DR6</f>
        <v>【51.51】</v>
      </c>
      <c r="N85" s="13" t="str">
        <f>データ!EC6</f>
        <v>【23.75】</v>
      </c>
      <c r="O85" s="13" t="str">
        <f>データ!EN6</f>
        <v>【0.67】</v>
      </c>
    </row>
  </sheetData>
  <sheetProtection algorithmName="SHA-512" hashValue="5w4R5VLmGWAuQEMk7Wsum0uH0v8kgDv5clU3QWMAGHYmLLx9PEyXttwYB/ErpXvMhpicXMlypLyzw6Nl8diDGA==" saltValue="KU+Y37jwPs5l9V6AuAavTQ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3" t="s">
        <v>50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9" t="s">
        <v>51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52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54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55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56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57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58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59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60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61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62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63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64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2022</v>
      </c>
      <c r="C6" s="20">
        <f t="shared" ref="C6:W6" si="3">C7</f>
        <v>243035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三重県　木曽岬町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A8</v>
      </c>
      <c r="M6" s="20" t="str">
        <f t="shared" si="3"/>
        <v>非設置</v>
      </c>
      <c r="N6" s="21" t="str">
        <f t="shared" si="3"/>
        <v>-</v>
      </c>
      <c r="O6" s="21">
        <f t="shared" si="3"/>
        <v>99.21</v>
      </c>
      <c r="P6" s="21">
        <f t="shared" si="3"/>
        <v>100</v>
      </c>
      <c r="Q6" s="21">
        <f t="shared" si="3"/>
        <v>2750</v>
      </c>
      <c r="R6" s="21">
        <f t="shared" si="3"/>
        <v>5994</v>
      </c>
      <c r="S6" s="21">
        <f t="shared" si="3"/>
        <v>15.74</v>
      </c>
      <c r="T6" s="21">
        <f t="shared" si="3"/>
        <v>380.81</v>
      </c>
      <c r="U6" s="21">
        <f t="shared" si="3"/>
        <v>5951</v>
      </c>
      <c r="V6" s="21">
        <f t="shared" si="3"/>
        <v>15.72</v>
      </c>
      <c r="W6" s="21">
        <f t="shared" si="3"/>
        <v>378.56</v>
      </c>
      <c r="X6" s="22">
        <f>IF(X7="",NA(),X7)</f>
        <v>98.29</v>
      </c>
      <c r="Y6" s="22">
        <f t="shared" ref="Y6:AG6" si="4">IF(Y7="",NA(),Y7)</f>
        <v>98.84</v>
      </c>
      <c r="Z6" s="22">
        <f t="shared" si="4"/>
        <v>101.53</v>
      </c>
      <c r="AA6" s="22">
        <f t="shared" si="4"/>
        <v>101.1</v>
      </c>
      <c r="AB6" s="22">
        <f t="shared" si="4"/>
        <v>92.15</v>
      </c>
      <c r="AC6" s="22">
        <f t="shared" si="4"/>
        <v>103.81</v>
      </c>
      <c r="AD6" s="22">
        <f t="shared" si="4"/>
        <v>104.35</v>
      </c>
      <c r="AE6" s="22">
        <f t="shared" si="4"/>
        <v>105.34</v>
      </c>
      <c r="AF6" s="22">
        <f t="shared" si="4"/>
        <v>105.77</v>
      </c>
      <c r="AG6" s="22">
        <f t="shared" si="4"/>
        <v>104.82</v>
      </c>
      <c r="AH6" s="21" t="str">
        <f>IF(AH7="","",IF(AH7="-","【-】","【"&amp;SUBSTITUTE(TEXT(AH7,"#,##0.00"),"-","△")&amp;"】"))</f>
        <v>【108.70】</v>
      </c>
      <c r="AI6" s="22">
        <f>IF(AI7="",NA(),AI7)</f>
        <v>2.09</v>
      </c>
      <c r="AJ6" s="22">
        <f t="shared" ref="AJ6:AR6" si="5">IF(AJ7="",NA(),AJ7)</f>
        <v>2.1</v>
      </c>
      <c r="AK6" s="21">
        <f t="shared" si="5"/>
        <v>0</v>
      </c>
      <c r="AL6" s="21">
        <f t="shared" si="5"/>
        <v>0</v>
      </c>
      <c r="AM6" s="22">
        <f t="shared" si="5"/>
        <v>2.81</v>
      </c>
      <c r="AN6" s="22">
        <f t="shared" si="5"/>
        <v>25.66</v>
      </c>
      <c r="AO6" s="22">
        <f t="shared" si="5"/>
        <v>21.69</v>
      </c>
      <c r="AP6" s="22">
        <f t="shared" si="5"/>
        <v>24.04</v>
      </c>
      <c r="AQ6" s="22">
        <f t="shared" si="5"/>
        <v>28.03</v>
      </c>
      <c r="AR6" s="22">
        <f t="shared" si="5"/>
        <v>26.73</v>
      </c>
      <c r="AS6" s="21" t="str">
        <f>IF(AS7="","",IF(AS7="-","【-】","【"&amp;SUBSTITUTE(TEXT(AS7,"#,##0.00"),"-","△")&amp;"】"))</f>
        <v>【1.34】</v>
      </c>
      <c r="AT6" s="22">
        <f>IF(AT7="",NA(),AT7)</f>
        <v>1778.47</v>
      </c>
      <c r="AU6" s="22">
        <f t="shared" ref="AU6:BC6" si="6">IF(AU7="",NA(),AU7)</f>
        <v>649.02</v>
      </c>
      <c r="AV6" s="22">
        <f t="shared" si="6"/>
        <v>322.77</v>
      </c>
      <c r="AW6" s="22">
        <f t="shared" si="6"/>
        <v>226.79</v>
      </c>
      <c r="AX6" s="22">
        <f t="shared" si="6"/>
        <v>5951.67</v>
      </c>
      <c r="AY6" s="22">
        <f t="shared" si="6"/>
        <v>300.14</v>
      </c>
      <c r="AZ6" s="22">
        <f t="shared" si="6"/>
        <v>301.04000000000002</v>
      </c>
      <c r="BA6" s="22">
        <f t="shared" si="6"/>
        <v>305.08</v>
      </c>
      <c r="BB6" s="22">
        <f t="shared" si="6"/>
        <v>305.33999999999997</v>
      </c>
      <c r="BC6" s="22">
        <f t="shared" si="6"/>
        <v>310.01</v>
      </c>
      <c r="BD6" s="21" t="str">
        <f>IF(BD7="","",IF(BD7="-","【-】","【"&amp;SUBSTITUTE(TEXT(BD7,"#,##0.00"),"-","△")&amp;"】"))</f>
        <v>【252.29】</v>
      </c>
      <c r="BE6" s="21">
        <f>IF(BE7="",NA(),BE7)</f>
        <v>0</v>
      </c>
      <c r="BF6" s="21">
        <f t="shared" ref="BF6:BN6" si="7">IF(BF7="",NA(),BF7)</f>
        <v>0</v>
      </c>
      <c r="BG6" s="21">
        <f t="shared" si="7"/>
        <v>0</v>
      </c>
      <c r="BH6" s="21">
        <f t="shared" si="7"/>
        <v>0</v>
      </c>
      <c r="BI6" s="21">
        <f t="shared" si="7"/>
        <v>0</v>
      </c>
      <c r="BJ6" s="22">
        <f t="shared" si="7"/>
        <v>566.65</v>
      </c>
      <c r="BK6" s="22">
        <f t="shared" si="7"/>
        <v>551.62</v>
      </c>
      <c r="BL6" s="22">
        <f t="shared" si="7"/>
        <v>585.59</v>
      </c>
      <c r="BM6" s="22">
        <f t="shared" si="7"/>
        <v>561.34</v>
      </c>
      <c r="BN6" s="22">
        <f t="shared" si="7"/>
        <v>538.33000000000004</v>
      </c>
      <c r="BO6" s="21" t="str">
        <f>IF(BO7="","",IF(BO7="-","【-】","【"&amp;SUBSTITUTE(TEXT(BO7,"#,##0.00"),"-","△")&amp;"】"))</f>
        <v>【268.07】</v>
      </c>
      <c r="BP6" s="22">
        <f>IF(BP7="",NA(),BP7)</f>
        <v>96.63</v>
      </c>
      <c r="BQ6" s="22">
        <f t="shared" ref="BQ6:BY6" si="8">IF(BQ7="",NA(),BQ7)</f>
        <v>96.67</v>
      </c>
      <c r="BR6" s="22">
        <f t="shared" si="8"/>
        <v>91.04</v>
      </c>
      <c r="BS6" s="22">
        <f t="shared" si="8"/>
        <v>101.48</v>
      </c>
      <c r="BT6" s="22">
        <f t="shared" si="8"/>
        <v>80.760000000000005</v>
      </c>
      <c r="BU6" s="22">
        <f t="shared" si="8"/>
        <v>84.77</v>
      </c>
      <c r="BV6" s="22">
        <f t="shared" si="8"/>
        <v>87.11</v>
      </c>
      <c r="BW6" s="22">
        <f t="shared" si="8"/>
        <v>82.78</v>
      </c>
      <c r="BX6" s="22">
        <f t="shared" si="8"/>
        <v>84.82</v>
      </c>
      <c r="BY6" s="22">
        <f t="shared" si="8"/>
        <v>82.29</v>
      </c>
      <c r="BZ6" s="21" t="str">
        <f>IF(BZ7="","",IF(BZ7="-","【-】","【"&amp;SUBSTITUTE(TEXT(BZ7,"#,##0.00"),"-","△")&amp;"】"))</f>
        <v>【97.47】</v>
      </c>
      <c r="CA6" s="22">
        <f>IF(CA7="",NA(),CA7)</f>
        <v>175.77</v>
      </c>
      <c r="CB6" s="22">
        <f t="shared" ref="CB6:CJ6" si="9">IF(CB7="",NA(),CB7)</f>
        <v>178.51</v>
      </c>
      <c r="CC6" s="22">
        <f t="shared" si="9"/>
        <v>172.78</v>
      </c>
      <c r="CD6" s="22">
        <f t="shared" si="9"/>
        <v>170.3</v>
      </c>
      <c r="CE6" s="22">
        <f t="shared" si="9"/>
        <v>194.23</v>
      </c>
      <c r="CF6" s="22">
        <f t="shared" si="9"/>
        <v>227.27</v>
      </c>
      <c r="CG6" s="22">
        <f t="shared" si="9"/>
        <v>223.98</v>
      </c>
      <c r="CH6" s="22">
        <f t="shared" si="9"/>
        <v>225.09</v>
      </c>
      <c r="CI6" s="22">
        <f t="shared" si="9"/>
        <v>224.82</v>
      </c>
      <c r="CJ6" s="22">
        <f t="shared" si="9"/>
        <v>230.85</v>
      </c>
      <c r="CK6" s="21" t="str">
        <f>IF(CK7="","",IF(CK7="-","【-】","【"&amp;SUBSTITUTE(TEXT(CK7,"#,##0.00"),"-","△")&amp;"】"))</f>
        <v>【174.75】</v>
      </c>
      <c r="CL6" s="22">
        <f>IF(CL7="",NA(),CL7)</f>
        <v>55.36</v>
      </c>
      <c r="CM6" s="22">
        <f t="shared" ref="CM6:CU6" si="10">IF(CM7="",NA(),CM7)</f>
        <v>54.45</v>
      </c>
      <c r="CN6" s="22">
        <f t="shared" si="10"/>
        <v>56.18</v>
      </c>
      <c r="CO6" s="22">
        <f t="shared" si="10"/>
        <v>55.7</v>
      </c>
      <c r="CP6" s="22">
        <f t="shared" si="10"/>
        <v>52.99</v>
      </c>
      <c r="CQ6" s="22">
        <f t="shared" si="10"/>
        <v>50.29</v>
      </c>
      <c r="CR6" s="22">
        <f t="shared" si="10"/>
        <v>49.64</v>
      </c>
      <c r="CS6" s="22">
        <f t="shared" si="10"/>
        <v>49.38</v>
      </c>
      <c r="CT6" s="22">
        <f t="shared" si="10"/>
        <v>50.09</v>
      </c>
      <c r="CU6" s="22">
        <f t="shared" si="10"/>
        <v>50.1</v>
      </c>
      <c r="CV6" s="21" t="str">
        <f>IF(CV7="","",IF(CV7="-","【-】","【"&amp;SUBSTITUTE(TEXT(CV7,"#,##0.00"),"-","△")&amp;"】"))</f>
        <v>【59.97】</v>
      </c>
      <c r="CW6" s="22">
        <f>IF(CW7="",NA(),CW7)</f>
        <v>93.5</v>
      </c>
      <c r="CX6" s="22">
        <f t="shared" ref="CX6:DF6" si="11">IF(CX7="",NA(),CX7)</f>
        <v>91.86</v>
      </c>
      <c r="CY6" s="22">
        <f t="shared" si="11"/>
        <v>93.47</v>
      </c>
      <c r="CZ6" s="22">
        <f t="shared" si="11"/>
        <v>93.78</v>
      </c>
      <c r="DA6" s="22">
        <f t="shared" si="11"/>
        <v>93.07</v>
      </c>
      <c r="DB6" s="22">
        <f t="shared" si="11"/>
        <v>77.73</v>
      </c>
      <c r="DC6" s="22">
        <f t="shared" si="11"/>
        <v>78.09</v>
      </c>
      <c r="DD6" s="22">
        <f t="shared" si="11"/>
        <v>78.010000000000005</v>
      </c>
      <c r="DE6" s="22">
        <f t="shared" si="11"/>
        <v>77.599999999999994</v>
      </c>
      <c r="DF6" s="22">
        <f t="shared" si="11"/>
        <v>77.3</v>
      </c>
      <c r="DG6" s="21" t="str">
        <f>IF(DG7="","",IF(DG7="-","【-】","【"&amp;SUBSTITUTE(TEXT(DG7,"#,##0.00"),"-","△")&amp;"】"))</f>
        <v>【89.76】</v>
      </c>
      <c r="DH6" s="22">
        <f>IF(DH7="",NA(),DH7)</f>
        <v>69.05</v>
      </c>
      <c r="DI6" s="22">
        <f t="shared" ref="DI6:DQ6" si="12">IF(DI7="",NA(),DI7)</f>
        <v>69.98</v>
      </c>
      <c r="DJ6" s="22">
        <f t="shared" si="12"/>
        <v>70.91</v>
      </c>
      <c r="DK6" s="22">
        <f t="shared" si="12"/>
        <v>71.61</v>
      </c>
      <c r="DL6" s="22">
        <f t="shared" si="12"/>
        <v>47.53</v>
      </c>
      <c r="DM6" s="22">
        <f t="shared" si="12"/>
        <v>45.85</v>
      </c>
      <c r="DN6" s="22">
        <f t="shared" si="12"/>
        <v>47.31</v>
      </c>
      <c r="DO6" s="22">
        <f t="shared" si="12"/>
        <v>47.5</v>
      </c>
      <c r="DP6" s="22">
        <f t="shared" si="12"/>
        <v>48.41</v>
      </c>
      <c r="DQ6" s="22">
        <f t="shared" si="12"/>
        <v>50.02</v>
      </c>
      <c r="DR6" s="21" t="str">
        <f>IF(DR7="","",IF(DR7="-","【-】","【"&amp;SUBSTITUTE(TEXT(DR7,"#,##0.00"),"-","△")&amp;"】"))</f>
        <v>【51.51】</v>
      </c>
      <c r="DS6" s="22">
        <f>IF(DS7="",NA(),DS7)</f>
        <v>18.55</v>
      </c>
      <c r="DT6" s="22">
        <f t="shared" ref="DT6:EB6" si="13">IF(DT7="",NA(),DT7)</f>
        <v>18.27</v>
      </c>
      <c r="DU6" s="22">
        <f t="shared" si="13"/>
        <v>21.49</v>
      </c>
      <c r="DV6" s="22">
        <f t="shared" si="13"/>
        <v>22.22</v>
      </c>
      <c r="DW6" s="22">
        <f t="shared" si="13"/>
        <v>22.23</v>
      </c>
      <c r="DX6" s="22">
        <f t="shared" si="13"/>
        <v>14.13</v>
      </c>
      <c r="DY6" s="22">
        <f t="shared" si="13"/>
        <v>16.77</v>
      </c>
      <c r="DZ6" s="22">
        <f t="shared" si="13"/>
        <v>17.399999999999999</v>
      </c>
      <c r="EA6" s="22">
        <f t="shared" si="13"/>
        <v>18.64</v>
      </c>
      <c r="EB6" s="22">
        <f t="shared" si="13"/>
        <v>19.510000000000002</v>
      </c>
      <c r="EC6" s="21" t="str">
        <f>IF(EC7="","",IF(EC7="-","【-】","【"&amp;SUBSTITUTE(TEXT(EC7,"#,##0.00"),"-","△")&amp;"】"))</f>
        <v>【23.75】</v>
      </c>
      <c r="ED6" s="22">
        <f>IF(ED7="",NA(),ED7)</f>
        <v>0.55000000000000004</v>
      </c>
      <c r="EE6" s="22">
        <f t="shared" ref="EE6:EM6" si="14">IF(EE7="",NA(),EE7)</f>
        <v>1.21</v>
      </c>
      <c r="EF6" s="22">
        <f t="shared" si="14"/>
        <v>0.06</v>
      </c>
      <c r="EG6" s="22">
        <f t="shared" si="14"/>
        <v>0.18</v>
      </c>
      <c r="EH6" s="22">
        <f t="shared" si="14"/>
        <v>0.56999999999999995</v>
      </c>
      <c r="EI6" s="22">
        <f t="shared" si="14"/>
        <v>0.52</v>
      </c>
      <c r="EJ6" s="22">
        <f t="shared" si="14"/>
        <v>0.47</v>
      </c>
      <c r="EK6" s="22">
        <f t="shared" si="14"/>
        <v>0.4</v>
      </c>
      <c r="EL6" s="22">
        <f t="shared" si="14"/>
        <v>0.36</v>
      </c>
      <c r="EM6" s="22">
        <f t="shared" si="14"/>
        <v>0.56999999999999995</v>
      </c>
      <c r="EN6" s="21" t="str">
        <f>IF(EN7="","",IF(EN7="-","【-】","【"&amp;SUBSTITUTE(TEXT(EN7,"#,##0.00"),"-","△")&amp;"】"))</f>
        <v>【0.67】</v>
      </c>
    </row>
    <row r="7" spans="1:144" s="23" customFormat="1" x14ac:dyDescent="0.2">
      <c r="A7" s="15"/>
      <c r="B7" s="24">
        <v>2022</v>
      </c>
      <c r="C7" s="24">
        <v>243035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99.21</v>
      </c>
      <c r="P7" s="25">
        <v>100</v>
      </c>
      <c r="Q7" s="25">
        <v>2750</v>
      </c>
      <c r="R7" s="25">
        <v>5994</v>
      </c>
      <c r="S7" s="25">
        <v>15.74</v>
      </c>
      <c r="T7" s="25">
        <v>380.81</v>
      </c>
      <c r="U7" s="25">
        <v>5951</v>
      </c>
      <c r="V7" s="25">
        <v>15.72</v>
      </c>
      <c r="W7" s="25">
        <v>378.56</v>
      </c>
      <c r="X7" s="25">
        <v>98.29</v>
      </c>
      <c r="Y7" s="25">
        <v>98.84</v>
      </c>
      <c r="Z7" s="25">
        <v>101.53</v>
      </c>
      <c r="AA7" s="25">
        <v>101.1</v>
      </c>
      <c r="AB7" s="25">
        <v>92.15</v>
      </c>
      <c r="AC7" s="25">
        <v>103.81</v>
      </c>
      <c r="AD7" s="25">
        <v>104.35</v>
      </c>
      <c r="AE7" s="25">
        <v>105.34</v>
      </c>
      <c r="AF7" s="25">
        <v>105.77</v>
      </c>
      <c r="AG7" s="25">
        <v>104.82</v>
      </c>
      <c r="AH7" s="25">
        <v>108.7</v>
      </c>
      <c r="AI7" s="25">
        <v>2.09</v>
      </c>
      <c r="AJ7" s="25">
        <v>2.1</v>
      </c>
      <c r="AK7" s="25">
        <v>0</v>
      </c>
      <c r="AL7" s="25">
        <v>0</v>
      </c>
      <c r="AM7" s="25">
        <v>2.81</v>
      </c>
      <c r="AN7" s="25">
        <v>25.66</v>
      </c>
      <c r="AO7" s="25">
        <v>21.69</v>
      </c>
      <c r="AP7" s="25">
        <v>24.04</v>
      </c>
      <c r="AQ7" s="25">
        <v>28.03</v>
      </c>
      <c r="AR7" s="25">
        <v>26.73</v>
      </c>
      <c r="AS7" s="25">
        <v>1.34</v>
      </c>
      <c r="AT7" s="25">
        <v>1778.47</v>
      </c>
      <c r="AU7" s="25">
        <v>649.02</v>
      </c>
      <c r="AV7" s="25">
        <v>322.77</v>
      </c>
      <c r="AW7" s="25">
        <v>226.79</v>
      </c>
      <c r="AX7" s="25">
        <v>5951.67</v>
      </c>
      <c r="AY7" s="25">
        <v>300.14</v>
      </c>
      <c r="AZ7" s="25">
        <v>301.04000000000002</v>
      </c>
      <c r="BA7" s="25">
        <v>305.08</v>
      </c>
      <c r="BB7" s="25">
        <v>305.33999999999997</v>
      </c>
      <c r="BC7" s="25">
        <v>310.01</v>
      </c>
      <c r="BD7" s="25">
        <v>252.29</v>
      </c>
      <c r="BE7" s="25">
        <v>0</v>
      </c>
      <c r="BF7" s="25">
        <v>0</v>
      </c>
      <c r="BG7" s="25">
        <v>0</v>
      </c>
      <c r="BH7" s="25">
        <v>0</v>
      </c>
      <c r="BI7" s="25">
        <v>0</v>
      </c>
      <c r="BJ7" s="25">
        <v>566.65</v>
      </c>
      <c r="BK7" s="25">
        <v>551.62</v>
      </c>
      <c r="BL7" s="25">
        <v>585.59</v>
      </c>
      <c r="BM7" s="25">
        <v>561.34</v>
      </c>
      <c r="BN7" s="25">
        <v>538.33000000000004</v>
      </c>
      <c r="BO7" s="25">
        <v>268.07</v>
      </c>
      <c r="BP7" s="25">
        <v>96.63</v>
      </c>
      <c r="BQ7" s="25">
        <v>96.67</v>
      </c>
      <c r="BR7" s="25">
        <v>91.04</v>
      </c>
      <c r="BS7" s="25">
        <v>101.48</v>
      </c>
      <c r="BT7" s="25">
        <v>80.760000000000005</v>
      </c>
      <c r="BU7" s="25">
        <v>84.77</v>
      </c>
      <c r="BV7" s="25">
        <v>87.11</v>
      </c>
      <c r="BW7" s="25">
        <v>82.78</v>
      </c>
      <c r="BX7" s="25">
        <v>84.82</v>
      </c>
      <c r="BY7" s="25">
        <v>82.29</v>
      </c>
      <c r="BZ7" s="25">
        <v>97.47</v>
      </c>
      <c r="CA7" s="25">
        <v>175.77</v>
      </c>
      <c r="CB7" s="25">
        <v>178.51</v>
      </c>
      <c r="CC7" s="25">
        <v>172.78</v>
      </c>
      <c r="CD7" s="25">
        <v>170.3</v>
      </c>
      <c r="CE7" s="25">
        <v>194.23</v>
      </c>
      <c r="CF7" s="25">
        <v>227.27</v>
      </c>
      <c r="CG7" s="25">
        <v>223.98</v>
      </c>
      <c r="CH7" s="25">
        <v>225.09</v>
      </c>
      <c r="CI7" s="25">
        <v>224.82</v>
      </c>
      <c r="CJ7" s="25">
        <v>230.85</v>
      </c>
      <c r="CK7" s="25">
        <v>174.75</v>
      </c>
      <c r="CL7" s="25">
        <v>55.36</v>
      </c>
      <c r="CM7" s="25">
        <v>54.45</v>
      </c>
      <c r="CN7" s="25">
        <v>56.18</v>
      </c>
      <c r="CO7" s="25">
        <v>55.7</v>
      </c>
      <c r="CP7" s="25">
        <v>52.99</v>
      </c>
      <c r="CQ7" s="25">
        <v>50.29</v>
      </c>
      <c r="CR7" s="25">
        <v>49.64</v>
      </c>
      <c r="CS7" s="25">
        <v>49.38</v>
      </c>
      <c r="CT7" s="25">
        <v>50.09</v>
      </c>
      <c r="CU7" s="25">
        <v>50.1</v>
      </c>
      <c r="CV7" s="25">
        <v>59.97</v>
      </c>
      <c r="CW7" s="25">
        <v>93.5</v>
      </c>
      <c r="CX7" s="25">
        <v>91.86</v>
      </c>
      <c r="CY7" s="25">
        <v>93.47</v>
      </c>
      <c r="CZ7" s="25">
        <v>93.78</v>
      </c>
      <c r="DA7" s="25">
        <v>93.07</v>
      </c>
      <c r="DB7" s="25">
        <v>77.73</v>
      </c>
      <c r="DC7" s="25">
        <v>78.09</v>
      </c>
      <c r="DD7" s="25">
        <v>78.010000000000005</v>
      </c>
      <c r="DE7" s="25">
        <v>77.599999999999994</v>
      </c>
      <c r="DF7" s="25">
        <v>77.3</v>
      </c>
      <c r="DG7" s="25">
        <v>89.76</v>
      </c>
      <c r="DH7" s="25">
        <v>69.05</v>
      </c>
      <c r="DI7" s="25">
        <v>69.98</v>
      </c>
      <c r="DJ7" s="25">
        <v>70.91</v>
      </c>
      <c r="DK7" s="25">
        <v>71.61</v>
      </c>
      <c r="DL7" s="25">
        <v>47.53</v>
      </c>
      <c r="DM7" s="25">
        <v>45.85</v>
      </c>
      <c r="DN7" s="25">
        <v>47.31</v>
      </c>
      <c r="DO7" s="25">
        <v>47.5</v>
      </c>
      <c r="DP7" s="25">
        <v>48.41</v>
      </c>
      <c r="DQ7" s="25">
        <v>50.02</v>
      </c>
      <c r="DR7" s="25">
        <v>51.51</v>
      </c>
      <c r="DS7" s="25">
        <v>18.55</v>
      </c>
      <c r="DT7" s="25">
        <v>18.27</v>
      </c>
      <c r="DU7" s="25">
        <v>21.49</v>
      </c>
      <c r="DV7" s="25">
        <v>22.22</v>
      </c>
      <c r="DW7" s="25">
        <v>22.23</v>
      </c>
      <c r="DX7" s="25">
        <v>14.13</v>
      </c>
      <c r="DY7" s="25">
        <v>16.77</v>
      </c>
      <c r="DZ7" s="25">
        <v>17.399999999999999</v>
      </c>
      <c r="EA7" s="25">
        <v>18.64</v>
      </c>
      <c r="EB7" s="25">
        <v>19.510000000000002</v>
      </c>
      <c r="EC7" s="25">
        <v>23.75</v>
      </c>
      <c r="ED7" s="25">
        <v>0.55000000000000004</v>
      </c>
      <c r="EE7" s="25">
        <v>1.21</v>
      </c>
      <c r="EF7" s="25">
        <v>0.06</v>
      </c>
      <c r="EG7" s="25">
        <v>0.18</v>
      </c>
      <c r="EH7" s="25">
        <v>0.56999999999999995</v>
      </c>
      <c r="EI7" s="25">
        <v>0.52</v>
      </c>
      <c r="EJ7" s="25">
        <v>0.47</v>
      </c>
      <c r="EK7" s="25">
        <v>0.4</v>
      </c>
      <c r="EL7" s="25">
        <v>0.36</v>
      </c>
      <c r="EM7" s="25">
        <v>0.56999999999999995</v>
      </c>
      <c r="EN7" s="25">
        <v>0.67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DATEVALUE($B7+12-B11&amp;"/1/"&amp;B12)</f>
        <v>47484</v>
      </c>
      <c r="C10" s="30">
        <f>DATEVALUE($B7+12-C11&amp;"/1/"&amp;C12)</f>
        <v>47849</v>
      </c>
      <c r="D10" s="30">
        <f>DATEVALUE($B7+12-D11&amp;"/1/"&amp;D12)</f>
        <v>48215</v>
      </c>
      <c r="E10" s="30">
        <f>DATEVALUE($B7+12-E11&amp;"/1/"&amp;E12)</f>
        <v>48582</v>
      </c>
      <c r="F10" s="30">
        <f>DATEVALUE($B7+12-F11&amp;"/1/"&amp;F12)</f>
        <v>48948</v>
      </c>
    </row>
    <row r="11" spans="1:144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106</v>
      </c>
    </row>
    <row r="13" spans="1:144" x14ac:dyDescent="0.2">
      <c r="B13" t="s">
        <v>107</v>
      </c>
      <c r="C13" t="s">
        <v>108</v>
      </c>
      <c r="D13" t="s">
        <v>109</v>
      </c>
      <c r="E13" t="s">
        <v>109</v>
      </c>
      <c r="F13" t="s">
        <v>108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