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B:\260上下水道管理局\01経営企画課\所属専用\☆経営比較分析表\2022年（令和４年）度\3.回答作成\下水道財政\"/>
    </mc:Choice>
  </mc:AlternateContent>
  <xr:revisionPtr revIDLastSave="0" documentId="13_ncr:1_{574C3B8C-9DC2-46EB-ABFD-677D1561081F}" xr6:coauthVersionLast="36" xr6:coauthVersionMax="36" xr10:uidLastSave="{00000000-0000-0000-0000-000000000000}"/>
  <workbookProtection workbookAlgorithmName="SHA-512" workbookHashValue="98RtvKlwwYrXYDUTom3MsNZpRTdcdbf8+HCYWTG0CndVsPk+pnY40gZ+mGBg9RK56IBlJvpbjaDmuig0/2KT8w==" workbookSaltValue="wR/Mymte1+dBCm32Oq+QDQ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E86" i="4"/>
  <c r="AL10" i="4"/>
  <c r="AD10" i="4"/>
  <c r="P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<sst xmlns="http://schemas.openxmlformats.org/spreadsheetml/2006/main" count="236" uniqueCount="119">
  <si>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</si>
  <si>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</si>
  <si>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</si>
  <si>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</si>
  <si>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</si>
  <si>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</si>
  <si>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</si>
  <si>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</si>
  <si>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</si>
  <si>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</si>
  <si>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</si>
  <si>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</si>
  <si>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</si>
  <si>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</si>
  <si>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</si>
  <si>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</si>
  <si>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</si>
  <si>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</si>
  <si>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</si>
  <si>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</si>
  <si>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</si>
  <si>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</si>
  <si>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</si>
  <si>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</si>
  <si>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</si>
  <si>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</si>
  <si>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</si>
  <si>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</si>
  <si>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</si>
  <si>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</si>
  <si>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</si>
  <si>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</si>
  <si>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</si>
  <si>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</si>
  <si>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</si>
  <si>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</si>
  <si>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</si>
  <si>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</si>
  <si>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</si>
  <si>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</si>
  <si>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</si>
  <si>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</si>
  <si>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</si>
  <si>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</si>
  <si>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</si>
  <si>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</si>
  <si>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</si>
  <si>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</si>
  <si>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</si>
  <si>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</si>
  <si>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</si>
  <si>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</si>
  <si>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</si>
  <si>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</si>
  <si>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</si>
  <si>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</si>
  <si>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</si>
  <si>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</si>
  <si>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</si>
  <si>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</si>
  <si>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</si>
  <si>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</si>
  <si>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</si>
  <si>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</si>
  <si>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</si>
  <si>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</si>
  <si>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</si>
  <si>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</si>
  <si>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</si>
  <si>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</si>
  <si>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</si>
  <si>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</si>
  <si>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</si>
  <si>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</si>
  <si>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</si>
  <si>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</si>
  <si>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</si>
  <si>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</si>
  <si>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</si>
  <si>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</si>
  <si>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</si>
  <si>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</si>
  <si>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</si>
  <si>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</si>
  <si>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</si>
  <si>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</si>
  <si>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</si>
  <si>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</si>
  <si>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</si>
  <si>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</si>
  <si>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</si>
  <si>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</si>
  <si>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</si>
  <si>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</si>
  <si>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</si>
  <si>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</si>
  <si>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</si>
  <si>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津市</t>
  </si>
  <si>
    <t>法非適用</t>
  </si>
  <si>
    <t>下水道事業</t>
  </si>
  <si>
    <t>簡易排水</t>
  </si>
  <si>
    <t>J2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</si>
  <si>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</si>
  <si>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</si>
  <si>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</si>
  <si>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</si>
  <si>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</si>
  <si>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</si>
  <si>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</si>
  <si>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</si>
  <si>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</si>
  <si>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</si>
  <si>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</si>
  <si>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</si>
  <si>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</si>
  <si>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</si>
  <si>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現在、適正な維持管理を進めることで施設の長寿命化に努めているが、今後、大規模修繕に備えて財源の確保が必要である。</t>
    <phoneticPr fontId="4"/>
  </si>
  <si>
    <t>　修繕費の執行により、令和3年度から経費回収率および汚水処理原価が悪化している。
　今後、人口減少による使用料収入の減少を踏まえ、費用縮減による収益の確保が必要である。</t>
    <rPh sb="1" eb="4">
      <t>シュウゼンヒ</t>
    </rPh>
    <rPh sb="11" eb="13">
      <t>レイワ</t>
    </rPh>
    <rPh sb="14" eb="15">
      <t>ネン</t>
    </rPh>
    <rPh sb="15" eb="16">
      <t>ド</t>
    </rPh>
    <phoneticPr fontId="4"/>
  </si>
  <si>
    <t>　収益的収支比率は一般会計繰入金により100%であるが、経費回収率は100%を下回っており、汚水処理に係る費用を使用料で賄えていない。今後は人口減少等による使用料収入の減少が予測されることから、更なる費用縮減と収益の確保に取り組む必要がある。
　企業債残高対事業規模比率は2.28Pで、類似団体平均値と比較して約160P下回っている。指標は良好である。
　汚水処理原価は修繕費の減少により、対前年度比26.57円減少し、類似団体平均値と比べて125.84円上回ったが、これは、事業規模が小さいことによる。
　施設利用率は対前年度比6.66P上回り、類似団体平均値と比較して48.17P上回っており、対象戸数に応じた施設規模は適切である。</t>
    <rPh sb="191" eb="193">
      <t>ゲンショウ</t>
    </rPh>
    <rPh sb="208" eb="210">
      <t>ゲンショウ</t>
    </rPh>
    <rPh sb="273" eb="274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</si>
</sst>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3-4F07-B5D2-B066341E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3-4F07-B5D2-B066341E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86.67</c:v>
                </c:pt>
                <c:pt idx="1">
                  <c:v>80</c:v>
                </c:pt>
                <c:pt idx="2">
                  <c:v>80</c:v>
                </c:pt>
                <c:pt idx="3">
                  <c:v>66.67</c:v>
                </c:pt>
                <c:pt idx="4">
                  <c:v>73.33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6-42B2-9C98-F1B0588E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27.09</c:v>
                </c:pt>
                <c:pt idx="1">
                  <c:v>26.64</c:v>
                </c:pt>
                <c:pt idx="2">
                  <c:v>26.11</c:v>
                </c:pt>
                <c:pt idx="3">
                  <c:v>24.44</c:v>
                </c:pt>
                <c:pt idx="4">
                  <c:v>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2B2-9C98-F1B0588E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C-4030-9F8B-37C46B2F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95.1</c:v>
                </c:pt>
                <c:pt idx="1">
                  <c:v>95.52</c:v>
                </c:pt>
                <c:pt idx="2">
                  <c:v>94.97</c:v>
                </c:pt>
                <c:pt idx="3">
                  <c:v>95.52</c:v>
                </c:pt>
                <c:pt idx="4">
                  <c:v>95.65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C-4030-9F8B-37C46B2F4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3-48A0-8C8A-487F7665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3-48A0-8C8A-487F7665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9-434E-8D69-74B28CCD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9-434E-8D69-74B28CCD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0-4A6C-95B5-B22BD089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0-4A6C-95B5-B22BD089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6-42C1-ABDD-6D9592D1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6-42C1-ABDD-6D9592D1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389-B014-18E6373B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389-B014-18E6373BC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34.81</c:v>
                </c:pt>
                <c:pt idx="1">
                  <c:v>30.92</c:v>
                </c:pt>
                <c:pt idx="2">
                  <c:v>2.12</c:v>
                </c:pt>
                <c:pt idx="3">
                  <c:v>2.5299999999999998</c:v>
                </c:pt>
                <c:pt idx="4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E-4ED2-A4B1-BF5020A3B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196.19</c:v>
                </c:pt>
                <c:pt idx="1">
                  <c:v>129.4</c:v>
                </c:pt>
                <c:pt idx="2">
                  <c:v>126.26</c:v>
                </c:pt>
                <c:pt idx="3">
                  <c:v>113.17</c:v>
                </c:pt>
                <c:pt idx="4">
                  <c:v>160.77000000000001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E-4ED2-A4B1-BF5020A3B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30.12</c:v>
                </c:pt>
                <c:pt idx="1">
                  <c:v>36.33</c:v>
                </c:pt>
                <c:pt idx="2">
                  <c:v>56.81</c:v>
                </c:pt>
                <c:pt idx="3">
                  <c:v>22.48</c:v>
                </c:pt>
                <c:pt idx="4">
                  <c:v>24.05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B-4E5E-BBC9-65003C1F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39.07</c:v>
                </c:pt>
                <c:pt idx="1">
                  <c:v>38.409999999999997</c:v>
                </c:pt>
                <c:pt idx="2">
                  <c:v>35.869999999999997</c:v>
                </c:pt>
                <c:pt idx="3">
                  <c:v>31.6</c:v>
                </c:pt>
                <c:pt idx="4">
                  <c:v>30.19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B-4E5E-BBC9-65003C1F9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548.86</c:v>
                </c:pt>
                <c:pt idx="1">
                  <c:v>459.36</c:v>
                </c:pt>
                <c:pt idx="2">
                  <c:v>292.2</c:v>
                </c:pt>
                <c:pt idx="3">
                  <c:v>783.96</c:v>
                </c:pt>
                <c:pt idx="4">
                  <c:v>757.39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D-4AD2-9E7D-F2B6E76C8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485</c:v>
                </c:pt>
                <c:pt idx="1">
                  <c:v>501.56</c:v>
                </c:pt>
                <c:pt idx="2">
                  <c:v>528.78</c:v>
                </c:pt>
                <c:pt idx="3">
                  <c:v>596.92999999999995</c:v>
                </c:pt>
                <c:pt idx="4">
                  <c:v>631.54999999999995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D-4AD2-9E7D-F2B6E76C8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【160.77】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【631.55】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V13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三重県　津市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簡易排水</v>
      </c>
      <c r="Q8" s="65"/>
      <c r="R8" s="65"/>
      <c r="S8" s="65"/>
      <c r="T8" s="65"/>
      <c r="U8" s="65"/>
      <c r="V8" s="65"/>
      <c r="W8" s="65" t="str">
        <f>データ!L6</f>
        <v>J2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272645</v>
      </c>
      <c r="AM8" s="46"/>
      <c r="AN8" s="46"/>
      <c r="AO8" s="46"/>
      <c r="AP8" s="46"/>
      <c r="AQ8" s="46"/>
      <c r="AR8" s="46"/>
      <c r="AS8" s="46"/>
      <c r="AT8" s="45">
        <f>データ!T6</f>
        <v>711.18</v>
      </c>
      <c r="AU8" s="45"/>
      <c r="AV8" s="45"/>
      <c r="AW8" s="45"/>
      <c r="AX8" s="45"/>
      <c r="AY8" s="45"/>
      <c r="AZ8" s="45"/>
      <c r="BA8" s="45"/>
      <c r="BB8" s="45">
        <f>データ!U6</f>
        <v>383.37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0.01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3190</v>
      </c>
      <c r="AE10" s="46"/>
      <c r="AF10" s="46"/>
      <c r="AG10" s="46"/>
      <c r="AH10" s="46"/>
      <c r="AI10" s="46"/>
      <c r="AJ10" s="46"/>
      <c r="AK10" s="2"/>
      <c r="AL10" s="46">
        <f>データ!V6</f>
        <v>38</v>
      </c>
      <c r="AM10" s="46"/>
      <c r="AN10" s="46"/>
      <c r="AO10" s="46"/>
      <c r="AP10" s="46"/>
      <c r="AQ10" s="46"/>
      <c r="AR10" s="46"/>
      <c r="AS10" s="46"/>
      <c r="AT10" s="45">
        <f>データ!W6</f>
        <v>0.02</v>
      </c>
      <c r="AU10" s="45"/>
      <c r="AV10" s="45"/>
      <c r="AW10" s="45"/>
      <c r="AX10" s="45"/>
      <c r="AY10" s="45"/>
      <c r="AZ10" s="45"/>
      <c r="BA10" s="45"/>
      <c r="BB10" s="45">
        <f>データ!X6</f>
        <v>1900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【160.77】</v>
      </c>
      <c r="I86" s="12" t="str">
        <f>データ!CA6</f>
        <v>【30.19】</v>
      </c>
      <c r="J86" s="12" t="str">
        <f>データ!CL6</f>
        <v>【631.55】</v>
      </c>
      <c r="K86" s="12" t="str">
        <f>データ!CW6</f>
        <v>【25.16】</v>
      </c>
      <c r="L86" s="12" t="str">
        <f>データ!DH6</f>
        <v>【95.65】</v>
      </c>
      <c r="M86" s="12" t="s">
        <v>43</v>
      </c>
      <c r="N86" s="12" t="s">
        <v>43</v>
      </c>
      <c r="O86" s="12" t="str">
        <f>データ!EO6</f>
        <v>【0.00】</v>
      </c>
    </row>
  </sheetData>
  <sheetProtection algorithmName="SHA-512" hashValue="JmHPMNt5NR0ZjX1zv/zIOmiiuTFbtLwwkncosSNgWtBQe0fGU0Y8SEKP/9al/TSD6cnu2fdTJ0XYgrWUOd7y3A==" saltValue="AyRUYmDhBNOnwFR9mxAA0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242012</v>
      </c>
      <c r="D6" s="19">
        <f t="shared" si="3"/>
        <v>47</v>
      </c>
      <c r="E6" s="19">
        <f t="shared" si="3"/>
        <v>17</v>
      </c>
      <c r="F6" s="19">
        <f t="shared" si="3"/>
        <v>8</v>
      </c>
      <c r="G6" s="19">
        <f t="shared" si="3"/>
        <v>0</v>
      </c>
      <c r="H6" s="19" t="str">
        <f t="shared" si="3"/>
        <v>三重県　津市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簡易排水</v>
      </c>
      <c r="L6" s="19" t="str">
        <f t="shared" si="3"/>
        <v>J2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0.01</v>
      </c>
      <c r="Q6" s="20">
        <f t="shared" si="3"/>
        <v>100</v>
      </c>
      <c r="R6" s="20">
        <f t="shared" si="3"/>
        <v>3190</v>
      </c>
      <c r="S6" s="20">
        <f t="shared" si="3"/>
        <v>272645</v>
      </c>
      <c r="T6" s="20">
        <f t="shared" si="3"/>
        <v>711.18</v>
      </c>
      <c r="U6" s="20">
        <f t="shared" si="3"/>
        <v>383.37</v>
      </c>
      <c r="V6" s="20">
        <f t="shared" si="3"/>
        <v>38</v>
      </c>
      <c r="W6" s="20">
        <f t="shared" si="3"/>
        <v>0.02</v>
      </c>
      <c r="X6" s="20">
        <f t="shared" si="3"/>
        <v>1900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34.81</v>
      </c>
      <c r="BG6" s="21">
        <f t="shared" ref="BG6:BO6" si="7">IF(BG7="",NA(),BG7)</f>
        <v>30.92</v>
      </c>
      <c r="BH6" s="21">
        <f t="shared" si="7"/>
        <v>2.12</v>
      </c>
      <c r="BI6" s="21">
        <f t="shared" si="7"/>
        <v>2.5299999999999998</v>
      </c>
      <c r="BJ6" s="21">
        <f t="shared" si="7"/>
        <v>2.2799999999999998</v>
      </c>
      <c r="BK6" s="21">
        <f t="shared" si="7"/>
        <v>196.19</v>
      </c>
      <c r="BL6" s="21">
        <f t="shared" si="7"/>
        <v>129.4</v>
      </c>
      <c r="BM6" s="21">
        <f t="shared" si="7"/>
        <v>126.26</v>
      </c>
      <c r="BN6" s="21">
        <f t="shared" si="7"/>
        <v>113.17</v>
      </c>
      <c r="BO6" s="21">
        <f t="shared" si="7"/>
        <v>160.77000000000001</v>
      </c>
      <c r="BP6" s="20" t="str">
        <f>IF(BP7="","",IF(BP7="-","【-】","【"&amp;SUBSTITUTE(TEXT(BP7,"#,##0.00"),"-","△")&amp;"】"))</f>
        <v>【160.77】</v>
      </c>
      <c r="BQ6" s="21">
        <f>IF(BQ7="",NA(),BQ7)</f>
        <v>30.12</v>
      </c>
      <c r="BR6" s="21">
        <f t="shared" ref="BR6:BZ6" si="8">IF(BR7="",NA(),BR7)</f>
        <v>36.33</v>
      </c>
      <c r="BS6" s="21">
        <f t="shared" si="8"/>
        <v>56.81</v>
      </c>
      <c r="BT6" s="21">
        <f t="shared" si="8"/>
        <v>22.48</v>
      </c>
      <c r="BU6" s="21">
        <f t="shared" si="8"/>
        <v>24.05</v>
      </c>
      <c r="BV6" s="21">
        <f t="shared" si="8"/>
        <v>39.07</v>
      </c>
      <c r="BW6" s="21">
        <f t="shared" si="8"/>
        <v>38.409999999999997</v>
      </c>
      <c r="BX6" s="21">
        <f t="shared" si="8"/>
        <v>35.869999999999997</v>
      </c>
      <c r="BY6" s="21">
        <f t="shared" si="8"/>
        <v>31.6</v>
      </c>
      <c r="BZ6" s="21">
        <f t="shared" si="8"/>
        <v>30.19</v>
      </c>
      <c r="CA6" s="20" t="str">
        <f>IF(CA7="","",IF(CA7="-","【-】","【"&amp;SUBSTITUTE(TEXT(CA7,"#,##0.00"),"-","△")&amp;"】"))</f>
        <v>【30.19】</v>
      </c>
      <c r="CB6" s="21">
        <f>IF(CB7="",NA(),CB7)</f>
        <v>548.86</v>
      </c>
      <c r="CC6" s="21">
        <f t="shared" ref="CC6:CK6" si="9">IF(CC7="",NA(),CC7)</f>
        <v>459.36</v>
      </c>
      <c r="CD6" s="21">
        <f t="shared" si="9"/>
        <v>292.2</v>
      </c>
      <c r="CE6" s="21">
        <f t="shared" si="9"/>
        <v>783.96</v>
      </c>
      <c r="CF6" s="21">
        <f t="shared" si="9"/>
        <v>757.39</v>
      </c>
      <c r="CG6" s="21">
        <f t="shared" si="9"/>
        <v>485</v>
      </c>
      <c r="CH6" s="21">
        <f t="shared" si="9"/>
        <v>501.56</v>
      </c>
      <c r="CI6" s="21">
        <f t="shared" si="9"/>
        <v>528.78</v>
      </c>
      <c r="CJ6" s="21">
        <f t="shared" si="9"/>
        <v>596.92999999999995</v>
      </c>
      <c r="CK6" s="21">
        <f t="shared" si="9"/>
        <v>631.54999999999995</v>
      </c>
      <c r="CL6" s="20" t="str">
        <f>IF(CL7="","",IF(CL7="-","【-】","【"&amp;SUBSTITUTE(TEXT(CL7,"#,##0.00"),"-","△")&amp;"】"))</f>
        <v>【631.55】</v>
      </c>
      <c r="CM6" s="21">
        <f>IF(CM7="",NA(),CM7)</f>
        <v>86.67</v>
      </c>
      <c r="CN6" s="21">
        <f t="shared" ref="CN6:CV6" si="10">IF(CN7="",NA(),CN7)</f>
        <v>80</v>
      </c>
      <c r="CO6" s="21">
        <f t="shared" si="10"/>
        <v>80</v>
      </c>
      <c r="CP6" s="21">
        <f t="shared" si="10"/>
        <v>66.67</v>
      </c>
      <c r="CQ6" s="21">
        <f t="shared" si="10"/>
        <v>73.33</v>
      </c>
      <c r="CR6" s="21">
        <f t="shared" si="10"/>
        <v>27.09</v>
      </c>
      <c r="CS6" s="21">
        <f t="shared" si="10"/>
        <v>26.64</v>
      </c>
      <c r="CT6" s="21">
        <f t="shared" si="10"/>
        <v>26.11</v>
      </c>
      <c r="CU6" s="21">
        <f t="shared" si="10"/>
        <v>24.44</v>
      </c>
      <c r="CV6" s="21">
        <f t="shared" si="10"/>
        <v>25.16</v>
      </c>
      <c r="CW6" s="20" t="str">
        <f>IF(CW7="","",IF(CW7="-","【-】","【"&amp;SUBSTITUTE(TEXT(CW7,"#,##0.00"),"-","△")&amp;"】"))</f>
        <v>【25.16】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95.1</v>
      </c>
      <c r="DD6" s="21">
        <f t="shared" si="11"/>
        <v>95.52</v>
      </c>
      <c r="DE6" s="21">
        <f t="shared" si="11"/>
        <v>94.97</v>
      </c>
      <c r="DF6" s="21">
        <f t="shared" si="11"/>
        <v>95.52</v>
      </c>
      <c r="DG6" s="21">
        <f t="shared" si="11"/>
        <v>95.65</v>
      </c>
      <c r="DH6" s="20" t="str">
        <f>IF(DH7="","",IF(DH7="-","【-】","【"&amp;SUBSTITUTE(TEXT(DH7,"#,##0.00"),"-","△")&amp;"】"))</f>
        <v>【95.65】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15">
      <c r="A7" s="14"/>
      <c r="B7" s="23">
        <v>2022</v>
      </c>
      <c r="C7" s="23">
        <v>242012</v>
      </c>
      <c r="D7" s="23">
        <v>47</v>
      </c>
      <c r="E7" s="23">
        <v>17</v>
      </c>
      <c r="F7" s="23">
        <v>8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0.01</v>
      </c>
      <c r="Q7" s="24">
        <v>100</v>
      </c>
      <c r="R7" s="24">
        <v>3190</v>
      </c>
      <c r="S7" s="24">
        <v>272645</v>
      </c>
      <c r="T7" s="24">
        <v>711.18</v>
      </c>
      <c r="U7" s="24">
        <v>383.37</v>
      </c>
      <c r="V7" s="24">
        <v>38</v>
      </c>
      <c r="W7" s="24">
        <v>0.02</v>
      </c>
      <c r="X7" s="24">
        <v>1900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34.81</v>
      </c>
      <c r="BG7" s="24">
        <v>30.92</v>
      </c>
      <c r="BH7" s="24">
        <v>2.12</v>
      </c>
      <c r="BI7" s="24">
        <v>2.5299999999999998</v>
      </c>
      <c r="BJ7" s="24">
        <v>2.2799999999999998</v>
      </c>
      <c r="BK7" s="24">
        <v>196.19</v>
      </c>
      <c r="BL7" s="24">
        <v>129.4</v>
      </c>
      <c r="BM7" s="24">
        <v>126.26</v>
      </c>
      <c r="BN7" s="24">
        <v>113.17</v>
      </c>
      <c r="BO7" s="24">
        <v>160.77000000000001</v>
      </c>
      <c r="BP7" s="24">
        <v>160.77000000000001</v>
      </c>
      <c r="BQ7" s="24">
        <v>30.12</v>
      </c>
      <c r="BR7" s="24">
        <v>36.33</v>
      </c>
      <c r="BS7" s="24">
        <v>56.81</v>
      </c>
      <c r="BT7" s="24">
        <v>22.48</v>
      </c>
      <c r="BU7" s="24">
        <v>24.05</v>
      </c>
      <c r="BV7" s="24">
        <v>39.07</v>
      </c>
      <c r="BW7" s="24">
        <v>38.409999999999997</v>
      </c>
      <c r="BX7" s="24">
        <v>35.869999999999997</v>
      </c>
      <c r="BY7" s="24">
        <v>31.6</v>
      </c>
      <c r="BZ7" s="24">
        <v>30.19</v>
      </c>
      <c r="CA7" s="24">
        <v>30.19</v>
      </c>
      <c r="CB7" s="24">
        <v>548.86</v>
      </c>
      <c r="CC7" s="24">
        <v>459.36</v>
      </c>
      <c r="CD7" s="24">
        <v>292.2</v>
      </c>
      <c r="CE7" s="24">
        <v>783.96</v>
      </c>
      <c r="CF7" s="24">
        <v>757.39</v>
      </c>
      <c r="CG7" s="24">
        <v>485</v>
      </c>
      <c r="CH7" s="24">
        <v>501.56</v>
      </c>
      <c r="CI7" s="24">
        <v>528.78</v>
      </c>
      <c r="CJ7" s="24">
        <v>596.92999999999995</v>
      </c>
      <c r="CK7" s="24">
        <v>631.54999999999995</v>
      </c>
      <c r="CL7" s="24">
        <v>631.54999999999995</v>
      </c>
      <c r="CM7" s="24">
        <v>86.67</v>
      </c>
      <c r="CN7" s="24">
        <v>80</v>
      </c>
      <c r="CO7" s="24">
        <v>80</v>
      </c>
      <c r="CP7" s="24">
        <v>66.67</v>
      </c>
      <c r="CQ7" s="24">
        <v>73.33</v>
      </c>
      <c r="CR7" s="24">
        <v>27.09</v>
      </c>
      <c r="CS7" s="24">
        <v>26.64</v>
      </c>
      <c r="CT7" s="24">
        <v>26.11</v>
      </c>
      <c r="CU7" s="24">
        <v>24.44</v>
      </c>
      <c r="CV7" s="24">
        <v>25.16</v>
      </c>
      <c r="CW7" s="24">
        <v>25.16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95.1</v>
      </c>
      <c r="DD7" s="24">
        <v>95.52</v>
      </c>
      <c r="DE7" s="24">
        <v>94.97</v>
      </c>
      <c r="DF7" s="24">
        <v>95.52</v>
      </c>
      <c r="DG7" s="24">
        <v>95.65</v>
      </c>
      <c r="DH7" s="24">
        <v>95.65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114</v>
      </c>
      <c r="F13" t="s">
        <v>113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