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60" windowHeight="6930"/>
  </bookViews>
  <sheets>
    <sheet name="保安業務計画書" sheetId="3" r:id="rId1"/>
    <sheet name="必要数算定表" sheetId="1" r:id="rId2"/>
  </sheets>
  <definedNames>
    <definedName name="ChosaMen">保安業務計画書!$E$11</definedName>
    <definedName name="DAYS">保安業務計画書!$E$14</definedName>
    <definedName name="DAYS2">保安業務計画書!$F$14</definedName>
    <definedName name="JyutenMen">保安業務計画書!$E$12</definedName>
    <definedName name="_xlnm.Print_Area" localSheetId="0">保安業務計画書!$A$1:$J$33</definedName>
    <definedName name="WithSupportMen1">保安業務計画書!$F$13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1" l="1"/>
  <c r="M7" i="1"/>
  <c r="K7" i="1"/>
  <c r="I43" i="1" l="1"/>
  <c r="I44" i="1"/>
  <c r="I42" i="1"/>
  <c r="I39" i="1"/>
  <c r="I38" i="1"/>
  <c r="I34" i="1"/>
  <c r="I35" i="1"/>
  <c r="I33" i="1"/>
  <c r="I32" i="1"/>
  <c r="I28" i="1"/>
  <c r="I29" i="1"/>
  <c r="I27" i="1"/>
  <c r="I26" i="1"/>
  <c r="I23" i="1"/>
  <c r="I22" i="1"/>
  <c r="I21" i="1"/>
  <c r="I18" i="1"/>
  <c r="I17" i="1"/>
  <c r="I16" i="1"/>
  <c r="I9" i="1"/>
  <c r="I10" i="1"/>
  <c r="I8" i="1"/>
  <c r="I7" i="1"/>
  <c r="C3" i="1" l="1"/>
  <c r="L6" i="3"/>
  <c r="E33" i="1" s="1"/>
  <c r="E39" i="1" l="1"/>
  <c r="E23" i="1"/>
  <c r="E42" i="1"/>
  <c r="E10" i="1"/>
  <c r="E28" i="1"/>
  <c r="E43" i="1"/>
  <c r="E18" i="1"/>
  <c r="E34" i="1"/>
  <c r="E35" i="1"/>
  <c r="E8" i="1"/>
  <c r="N8" i="1" s="1"/>
  <c r="E27" i="1"/>
  <c r="E16" i="1"/>
  <c r="E29" i="1"/>
  <c r="E44" i="1"/>
  <c r="E21" i="1"/>
  <c r="E22" i="1"/>
  <c r="E38" i="1"/>
  <c r="E9" i="1"/>
  <c r="E17" i="1"/>
  <c r="G44" i="1" l="1"/>
  <c r="E45" i="1"/>
  <c r="N45" i="1" s="1"/>
  <c r="G39" i="1"/>
  <c r="G35" i="1"/>
  <c r="G29" i="1"/>
  <c r="G23" i="1"/>
  <c r="G18" i="1"/>
  <c r="G10" i="1" l="1"/>
  <c r="E6" i="1"/>
  <c r="N6" i="1" s="1"/>
  <c r="E7" i="1"/>
  <c r="N7" i="1" s="1"/>
  <c r="G8" i="1"/>
  <c r="G9" i="1"/>
  <c r="E11" i="1"/>
  <c r="E12" i="1"/>
  <c r="N12" i="1" s="1"/>
  <c r="E13" i="1"/>
  <c r="N13" i="1" s="1"/>
  <c r="E14" i="1"/>
  <c r="N14" i="1" s="1"/>
  <c r="E15" i="1"/>
  <c r="N15" i="1" s="1"/>
  <c r="G43" i="1"/>
  <c r="G38" i="1"/>
  <c r="G34" i="1"/>
  <c r="G28" i="1"/>
  <c r="G22" i="1"/>
  <c r="G17" i="1"/>
  <c r="G42" i="1"/>
  <c r="G33" i="1"/>
  <c r="G27" i="1"/>
  <c r="G21" i="1"/>
  <c r="G16" i="1"/>
  <c r="E41" i="1"/>
  <c r="N41" i="1" s="1"/>
  <c r="E40" i="1"/>
  <c r="N40" i="1" s="1"/>
  <c r="E37" i="1"/>
  <c r="N37" i="1" s="1"/>
  <c r="E36" i="1"/>
  <c r="N36" i="1" s="1"/>
  <c r="E32" i="1"/>
  <c r="E31" i="1"/>
  <c r="N31" i="1" s="1"/>
  <c r="E30" i="1"/>
  <c r="N30" i="1" s="1"/>
  <c r="E26" i="1"/>
  <c r="E25" i="1"/>
  <c r="N25" i="1" s="1"/>
  <c r="E24" i="1"/>
  <c r="N24" i="1" s="1"/>
  <c r="E20" i="1"/>
  <c r="N20" i="1" s="1"/>
  <c r="N26" i="1" l="1"/>
  <c r="N32" i="1"/>
  <c r="E19" i="1"/>
  <c r="N19" i="1" s="1"/>
  <c r="N39" i="1" l="1"/>
  <c r="N23" i="1"/>
  <c r="N29" i="1"/>
  <c r="N44" i="1"/>
  <c r="N35" i="1"/>
  <c r="N18" i="1"/>
  <c r="N9" i="1"/>
  <c r="N10" i="1"/>
  <c r="N17" i="1"/>
  <c r="N42" i="1"/>
  <c r="N27" i="1"/>
  <c r="N22" i="1"/>
  <c r="N33" i="1"/>
  <c r="N21" i="1"/>
  <c r="N43" i="1"/>
  <c r="N38" i="1"/>
  <c r="O37" i="1" s="1"/>
  <c r="P37" i="1" s="1"/>
  <c r="I21" i="3" s="1"/>
  <c r="N34" i="1"/>
  <c r="N28" i="1"/>
  <c r="O41" i="1" l="1"/>
  <c r="P41" i="1" s="1"/>
  <c r="I22" i="3" s="1"/>
  <c r="O31" i="1"/>
  <c r="P31" i="1" s="1"/>
  <c r="I20" i="3" s="1"/>
  <c r="G11" i="1"/>
  <c r="N11" i="1" s="1"/>
  <c r="O20" i="1"/>
  <c r="P20" i="1" s="1"/>
  <c r="I18" i="3" s="1"/>
  <c r="O25" i="1"/>
  <c r="P25" i="1" s="1"/>
  <c r="I19" i="3" s="1"/>
  <c r="N16" i="1"/>
  <c r="O6" i="1" l="1"/>
  <c r="P6" i="1" s="1"/>
  <c r="I10" i="3" s="1"/>
  <c r="O15" i="1"/>
  <c r="P15" i="1" s="1"/>
  <c r="I16" i="3" s="1"/>
</calcChain>
</file>

<file path=xl/comments1.xml><?xml version="1.0" encoding="utf-8"?>
<comments xmlns="http://schemas.openxmlformats.org/spreadsheetml/2006/main">
  <authors>
    <author>作成者</author>
  </authors>
  <commentList>
    <comment ref="G26" authorId="0" shapeId="0">
      <text>
        <r>
          <rPr>
            <b/>
            <sz val="9"/>
            <color indexed="81"/>
            <rFont val="MS P ゴシック"/>
            <family val="3"/>
            <charset val="128"/>
          </rPr>
          <t>道路交通法施行令第13条第1項第6号の緊急自動車(赤いパトライト付き自動車)の台数を入力してください。</t>
        </r>
      </text>
    </comment>
    <comment ref="H27" authorId="0" shapeId="0">
      <text>
        <r>
          <rPr>
            <b/>
            <sz val="9"/>
            <color indexed="81"/>
            <rFont val="MS P ゴシック"/>
            <family val="3"/>
            <charset val="128"/>
          </rPr>
          <t>有、無から選択してください。</t>
        </r>
      </text>
    </comment>
    <comment ref="H28" authorId="0" shapeId="0">
      <text>
        <r>
          <rPr>
            <b/>
            <sz val="9"/>
            <color indexed="81"/>
            <rFont val="MS P ゴシック"/>
            <family val="3"/>
            <charset val="128"/>
          </rPr>
          <t>有、無から選択してください。</t>
        </r>
      </text>
    </comment>
  </commentList>
</comments>
</file>

<file path=xl/sharedStrings.xml><?xml version="1.0" encoding="utf-8"?>
<sst xmlns="http://schemas.openxmlformats.org/spreadsheetml/2006/main" count="200" uniqueCount="74">
  <si>
    <t>保安業務の技術的能力算定表</t>
    <rPh sb="0" eb="2">
      <t>ホアン</t>
    </rPh>
    <rPh sb="2" eb="4">
      <t>ギョウム</t>
    </rPh>
    <rPh sb="5" eb="8">
      <t>ギジュツテキ</t>
    </rPh>
    <rPh sb="8" eb="10">
      <t>ノウリョク</t>
    </rPh>
    <rPh sb="10" eb="12">
      <t>サンテイ</t>
    </rPh>
    <rPh sb="12" eb="13">
      <t>ヒョウ</t>
    </rPh>
    <phoneticPr fontId="2"/>
  </si>
  <si>
    <t>保安業務用機器</t>
    <rPh sb="0" eb="2">
      <t>ホアン</t>
    </rPh>
    <rPh sb="2" eb="5">
      <t>ギョウムヨウ</t>
    </rPh>
    <rPh sb="5" eb="7">
      <t>キキ</t>
    </rPh>
    <phoneticPr fontId="2"/>
  </si>
  <si>
    <t>算定式</t>
    <rPh sb="0" eb="2">
      <t>サンテイ</t>
    </rPh>
    <rPh sb="2" eb="3">
      <t>シキ</t>
    </rPh>
    <phoneticPr fontId="2"/>
  </si>
  <si>
    <t>算定値</t>
    <rPh sb="0" eb="2">
      <t>サンテイ</t>
    </rPh>
    <rPh sb="2" eb="3">
      <t>チ</t>
    </rPh>
    <phoneticPr fontId="2"/>
  </si>
  <si>
    <t>算定値計</t>
    <rPh sb="0" eb="2">
      <t>サンテイ</t>
    </rPh>
    <rPh sb="2" eb="3">
      <t>チ</t>
    </rPh>
    <rPh sb="3" eb="4">
      <t>ケイ</t>
    </rPh>
    <phoneticPr fontId="2"/>
  </si>
  <si>
    <t>必要数</t>
    <rPh sb="0" eb="3">
      <t>ヒツヨウスウ</t>
    </rPh>
    <phoneticPr fontId="2"/>
  </si>
  <si>
    <t>自記圧計又はマノメーター</t>
    <rPh sb="0" eb="1">
      <t>ジ</t>
    </rPh>
    <rPh sb="1" eb="2">
      <t>キ</t>
    </rPh>
    <rPh sb="2" eb="3">
      <t>アツ</t>
    </rPh>
    <rPh sb="3" eb="4">
      <t>ケイ</t>
    </rPh>
    <rPh sb="4" eb="5">
      <t>マタ</t>
    </rPh>
    <phoneticPr fontId="2"/>
  </si>
  <si>
    <t>保安業務区分</t>
    <rPh sb="0" eb="2">
      <t>ホアン</t>
    </rPh>
    <rPh sb="2" eb="4">
      <t>ギョウム</t>
    </rPh>
    <rPh sb="4" eb="6">
      <t>クブン</t>
    </rPh>
    <phoneticPr fontId="2"/>
  </si>
  <si>
    <t>一般消費者等の数</t>
    <rPh sb="0" eb="2">
      <t>イッパン</t>
    </rPh>
    <rPh sb="2" eb="5">
      <t>ショウヒシャ</t>
    </rPh>
    <rPh sb="5" eb="6">
      <t>ナド</t>
    </rPh>
    <rPh sb="7" eb="8">
      <t>カズ</t>
    </rPh>
    <phoneticPr fontId="2"/>
  </si>
  <si>
    <t>①</t>
    <phoneticPr fontId="2"/>
  </si>
  <si>
    <t>②</t>
    <phoneticPr fontId="2"/>
  </si>
  <si>
    <t>③</t>
    <phoneticPr fontId="2"/>
  </si>
  <si>
    <t>④</t>
    <phoneticPr fontId="2"/>
  </si>
  <si>
    <t>⑤</t>
    <phoneticPr fontId="2"/>
  </si>
  <si>
    <t>⑥</t>
    <phoneticPr fontId="2"/>
  </si>
  <si>
    <t>⑦</t>
    <phoneticPr fontId="2"/>
  </si>
  <si>
    <t>÷</t>
    <phoneticPr fontId="2"/>
  </si>
  <si>
    <t>③＆④</t>
    <phoneticPr fontId="2"/>
  </si>
  <si>
    <t>÷（</t>
    <phoneticPr fontId="2"/>
  </si>
  <si>
    <t>100 ×</t>
    <phoneticPr fontId="2"/>
  </si>
  <si>
    <t>）</t>
    <phoneticPr fontId="2"/>
  </si>
  <si>
    <t>） －</t>
    <phoneticPr fontId="2"/>
  </si>
  <si>
    <t xml:space="preserve"> × 4 ×</t>
    <phoneticPr fontId="2"/>
  </si>
  <si>
    <t>ガス検知器</t>
    <rPh sb="2" eb="5">
      <t>ケンチキ</t>
    </rPh>
    <phoneticPr fontId="2"/>
  </si>
  <si>
    <t>漏えい検知液</t>
    <rPh sb="0" eb="1">
      <t>ロウ</t>
    </rPh>
    <rPh sb="3" eb="5">
      <t>ケンチ</t>
    </rPh>
    <rPh sb="5" eb="6">
      <t>エキ</t>
    </rPh>
    <phoneticPr fontId="2"/>
  </si>
  <si>
    <t>緊急工具類</t>
    <rPh sb="0" eb="2">
      <t>キンキュウ</t>
    </rPh>
    <rPh sb="2" eb="4">
      <t>コウグ</t>
    </rPh>
    <rPh sb="4" eb="5">
      <t>ルイ</t>
    </rPh>
    <phoneticPr fontId="2"/>
  </si>
  <si>
    <t>一酸化炭素測定器</t>
    <rPh sb="0" eb="3">
      <t>イッサンカ</t>
    </rPh>
    <rPh sb="3" eb="5">
      <t>タンソ</t>
    </rPh>
    <rPh sb="5" eb="7">
      <t>ソクテイ</t>
    </rPh>
    <rPh sb="7" eb="8">
      <t>キ</t>
    </rPh>
    <phoneticPr fontId="2"/>
  </si>
  <si>
    <t>ボーリングバー</t>
    <phoneticPr fontId="2"/>
  </si>
  <si>
    <t>－</t>
    <phoneticPr fontId="2"/>
  </si>
  <si>
    <t>1＋（</t>
    <phoneticPr fontId="2"/>
  </si>
  <si>
    <t>－20,000）÷80,000</t>
    <phoneticPr fontId="2"/>
  </si>
  <si>
    <t xml:space="preserve">） </t>
    <phoneticPr fontId="2"/>
  </si>
  <si>
    <t>保安業務資格者数</t>
    <rPh sb="0" eb="2">
      <t>ホアン</t>
    </rPh>
    <rPh sb="2" eb="4">
      <t>ギョウム</t>
    </rPh>
    <rPh sb="4" eb="7">
      <t>シカクシャ</t>
    </rPh>
    <rPh sb="7" eb="8">
      <t>スウ</t>
    </rPh>
    <phoneticPr fontId="2"/>
  </si>
  <si>
    <t>※2万人以下</t>
    <rPh sb="2" eb="4">
      <t>マンニン</t>
    </rPh>
    <rPh sb="4" eb="6">
      <t>イカ</t>
    </rPh>
    <phoneticPr fontId="2"/>
  </si>
  <si>
    <t>※2万人を超える</t>
    <rPh sb="2" eb="4">
      <t>マンニン</t>
    </rPh>
    <rPh sb="5" eb="6">
      <t>コ</t>
    </rPh>
    <phoneticPr fontId="2"/>
  </si>
  <si>
    <t>事業所名称</t>
    <rPh sb="0" eb="2">
      <t>ジギョウ</t>
    </rPh>
    <rPh sb="2" eb="3">
      <t>ショ</t>
    </rPh>
    <rPh sb="3" eb="5">
      <t>メイショウ</t>
    </rPh>
    <phoneticPr fontId="2"/>
  </si>
  <si>
    <t>様式第13(第30条関係)</t>
    <rPh sb="0" eb="2">
      <t>ヨウシキ</t>
    </rPh>
    <rPh sb="2" eb="3">
      <t>ダイ</t>
    </rPh>
    <rPh sb="6" eb="7">
      <t>ダイ</t>
    </rPh>
    <rPh sb="9" eb="10">
      <t>ジョウ</t>
    </rPh>
    <rPh sb="10" eb="12">
      <t>カンケイ</t>
    </rPh>
    <phoneticPr fontId="2"/>
  </si>
  <si>
    <t>保安業務計画書</t>
    <rPh sb="0" eb="2">
      <t>ホアン</t>
    </rPh>
    <rPh sb="2" eb="4">
      <t>ギョウム</t>
    </rPh>
    <rPh sb="4" eb="6">
      <t>ケイカク</t>
    </rPh>
    <rPh sb="6" eb="7">
      <t>ショ</t>
    </rPh>
    <phoneticPr fontId="2"/>
  </si>
  <si>
    <t>事業所の名称</t>
    <rPh sb="0" eb="2">
      <t>ジギョウ</t>
    </rPh>
    <rPh sb="2" eb="3">
      <t>ショ</t>
    </rPh>
    <rPh sb="4" eb="6">
      <t>メイショウ</t>
    </rPh>
    <phoneticPr fontId="2"/>
  </si>
  <si>
    <t>事業所の所在地</t>
    <rPh sb="0" eb="3">
      <t>ジギョウショ</t>
    </rPh>
    <rPh sb="4" eb="7">
      <t>ショザイチ</t>
    </rPh>
    <phoneticPr fontId="2"/>
  </si>
  <si>
    <t>保安業務資格者の数</t>
    <rPh sb="0" eb="2">
      <t>ホアン</t>
    </rPh>
    <rPh sb="2" eb="4">
      <t>ギョウム</t>
    </rPh>
    <rPh sb="4" eb="7">
      <t>シカクシャ</t>
    </rPh>
    <rPh sb="8" eb="9">
      <t>カズ</t>
    </rPh>
    <phoneticPr fontId="2"/>
  </si>
  <si>
    <t>調査員の数</t>
    <rPh sb="0" eb="2">
      <t>チョウサ</t>
    </rPh>
    <rPh sb="2" eb="3">
      <t>イン</t>
    </rPh>
    <rPh sb="4" eb="5">
      <t>カズ</t>
    </rPh>
    <phoneticPr fontId="2"/>
  </si>
  <si>
    <t>保安業務資格者及び調査員以外の者であって保安業務に従事する者</t>
    <rPh sb="0" eb="2">
      <t>ホアン</t>
    </rPh>
    <rPh sb="2" eb="4">
      <t>ギョウム</t>
    </rPh>
    <rPh sb="4" eb="7">
      <t>シカクシャ</t>
    </rPh>
    <rPh sb="7" eb="8">
      <t>オヨ</t>
    </rPh>
    <rPh sb="9" eb="11">
      <t>チョウサ</t>
    </rPh>
    <rPh sb="11" eb="12">
      <t>イン</t>
    </rPh>
    <rPh sb="12" eb="14">
      <t>イガイ</t>
    </rPh>
    <rPh sb="15" eb="16">
      <t>モノ</t>
    </rPh>
    <rPh sb="20" eb="22">
      <t>ホアン</t>
    </rPh>
    <rPh sb="22" eb="24">
      <t>ギョウム</t>
    </rPh>
    <rPh sb="25" eb="27">
      <t>ジュウジ</t>
    </rPh>
    <rPh sb="29" eb="30">
      <t>モノ</t>
    </rPh>
    <phoneticPr fontId="2"/>
  </si>
  <si>
    <t>年間実働日数又は平均月間実働日数</t>
    <rPh sb="0" eb="2">
      <t>ネンカン</t>
    </rPh>
    <rPh sb="2" eb="4">
      <t>ジツドウ</t>
    </rPh>
    <rPh sb="4" eb="6">
      <t>ニッスウ</t>
    </rPh>
    <rPh sb="6" eb="7">
      <t>マタ</t>
    </rPh>
    <rPh sb="8" eb="10">
      <t>ヘイキン</t>
    </rPh>
    <rPh sb="10" eb="12">
      <t>ゲッカン</t>
    </rPh>
    <rPh sb="12" eb="14">
      <t>ジツドウ</t>
    </rPh>
    <rPh sb="14" eb="16">
      <t>ニッスウ</t>
    </rPh>
    <phoneticPr fontId="2"/>
  </si>
  <si>
    <t>保安業務機器</t>
    <rPh sb="0" eb="2">
      <t>ホアン</t>
    </rPh>
    <rPh sb="2" eb="4">
      <t>ギョウム</t>
    </rPh>
    <rPh sb="4" eb="6">
      <t>キキ</t>
    </rPh>
    <phoneticPr fontId="2"/>
  </si>
  <si>
    <t>自記圧力計</t>
    <rPh sb="0" eb="1">
      <t>ジ</t>
    </rPh>
    <rPh sb="1" eb="2">
      <t>キ</t>
    </rPh>
    <rPh sb="2" eb="5">
      <t>アツリョクケイ</t>
    </rPh>
    <phoneticPr fontId="2"/>
  </si>
  <si>
    <t>マノメーター</t>
    <phoneticPr fontId="2"/>
  </si>
  <si>
    <t>緊急時対応を行う場合にあってはその方法</t>
    <rPh sb="0" eb="2">
      <t>キンキュウ</t>
    </rPh>
    <rPh sb="2" eb="3">
      <t>ジ</t>
    </rPh>
    <rPh sb="3" eb="5">
      <t>タイオウ</t>
    </rPh>
    <rPh sb="6" eb="7">
      <t>オコナ</t>
    </rPh>
    <rPh sb="8" eb="10">
      <t>バアイ</t>
    </rPh>
    <rPh sb="17" eb="19">
      <t>ホウホウ</t>
    </rPh>
    <phoneticPr fontId="2"/>
  </si>
  <si>
    <t>供給開始時点検・調査</t>
    <rPh sb="0" eb="2">
      <t>キョウキュウ</t>
    </rPh>
    <rPh sb="2" eb="4">
      <t>カイシ</t>
    </rPh>
    <rPh sb="4" eb="5">
      <t>ジ</t>
    </rPh>
    <rPh sb="5" eb="7">
      <t>テンケン</t>
    </rPh>
    <rPh sb="8" eb="10">
      <t>チョウサ</t>
    </rPh>
    <phoneticPr fontId="2"/>
  </si>
  <si>
    <t>容器交換時等供給設備点検</t>
    <rPh sb="0" eb="2">
      <t>ヨウキ</t>
    </rPh>
    <rPh sb="2" eb="4">
      <t>コウカン</t>
    </rPh>
    <rPh sb="4" eb="5">
      <t>ジ</t>
    </rPh>
    <rPh sb="5" eb="6">
      <t>ナド</t>
    </rPh>
    <rPh sb="6" eb="8">
      <t>キョウキュウ</t>
    </rPh>
    <rPh sb="8" eb="10">
      <t>セツビ</t>
    </rPh>
    <rPh sb="10" eb="12">
      <t>テンケン</t>
    </rPh>
    <phoneticPr fontId="2"/>
  </si>
  <si>
    <t>定期供給設備点検</t>
    <rPh sb="0" eb="2">
      <t>テイキ</t>
    </rPh>
    <rPh sb="2" eb="4">
      <t>キョウキュウ</t>
    </rPh>
    <rPh sb="4" eb="6">
      <t>セツビ</t>
    </rPh>
    <rPh sb="6" eb="8">
      <t>テンケン</t>
    </rPh>
    <phoneticPr fontId="2"/>
  </si>
  <si>
    <t>定期消費設備調査</t>
    <rPh sb="0" eb="2">
      <t>テイキ</t>
    </rPh>
    <rPh sb="2" eb="4">
      <t>ショウヒ</t>
    </rPh>
    <rPh sb="4" eb="6">
      <t>セツビ</t>
    </rPh>
    <rPh sb="6" eb="8">
      <t>チョウサ</t>
    </rPh>
    <phoneticPr fontId="2"/>
  </si>
  <si>
    <t>周知</t>
    <rPh sb="0" eb="2">
      <t>シュウチ</t>
    </rPh>
    <phoneticPr fontId="2"/>
  </si>
  <si>
    <t>緊急時対応</t>
    <rPh sb="0" eb="3">
      <t>キンキュウジ</t>
    </rPh>
    <rPh sb="3" eb="5">
      <t>タイオウ</t>
    </rPh>
    <phoneticPr fontId="2"/>
  </si>
  <si>
    <t>緊急時連絡</t>
    <rPh sb="0" eb="3">
      <t>キンキュウジ</t>
    </rPh>
    <rPh sb="3" eb="5">
      <t>レンラク</t>
    </rPh>
    <phoneticPr fontId="2"/>
  </si>
  <si>
    <t>液化石油ガス設備士又は第二種販売主任者</t>
    <rPh sb="0" eb="2">
      <t>エキカ</t>
    </rPh>
    <rPh sb="2" eb="4">
      <t>セキユ</t>
    </rPh>
    <rPh sb="6" eb="8">
      <t>セツビ</t>
    </rPh>
    <rPh sb="8" eb="9">
      <t>シ</t>
    </rPh>
    <rPh sb="9" eb="10">
      <t>マタ</t>
    </rPh>
    <rPh sb="11" eb="13">
      <t>ダイニ</t>
    </rPh>
    <rPh sb="13" eb="14">
      <t>シュ</t>
    </rPh>
    <rPh sb="14" eb="16">
      <t>ハンバイ</t>
    </rPh>
    <rPh sb="16" eb="19">
      <t>シュニンシャ</t>
    </rPh>
    <phoneticPr fontId="2"/>
  </si>
  <si>
    <t>製造保安責任者</t>
    <rPh sb="0" eb="2">
      <t>セイゾウ</t>
    </rPh>
    <rPh sb="2" eb="4">
      <t>ホアン</t>
    </rPh>
    <rPh sb="4" eb="7">
      <t>セキニンシャ</t>
    </rPh>
    <phoneticPr fontId="2"/>
  </si>
  <si>
    <t>その他</t>
    <rPh sb="2" eb="3">
      <t>ホカ</t>
    </rPh>
    <phoneticPr fontId="2"/>
  </si>
  <si>
    <t>日／月</t>
    <rPh sb="0" eb="1">
      <t>ニチ</t>
    </rPh>
    <rPh sb="2" eb="3">
      <t>ツキ</t>
    </rPh>
    <phoneticPr fontId="2"/>
  </si>
  <si>
    <t>日／年</t>
    <rPh sb="0" eb="1">
      <t>ニチ</t>
    </rPh>
    <rPh sb="2" eb="3">
      <t>ネン</t>
    </rPh>
    <phoneticPr fontId="2"/>
  </si>
  <si>
    <t>出動のための手段</t>
    <rPh sb="0" eb="2">
      <t>シュツドウ</t>
    </rPh>
    <rPh sb="6" eb="8">
      <t>シュダン</t>
    </rPh>
    <phoneticPr fontId="2"/>
  </si>
  <si>
    <t>連絡の受信方法</t>
    <rPh sb="0" eb="2">
      <t>レンラク</t>
    </rPh>
    <rPh sb="3" eb="5">
      <t>ジュシン</t>
    </rPh>
    <rPh sb="5" eb="7">
      <t>ホウホウ</t>
    </rPh>
    <phoneticPr fontId="2"/>
  </si>
  <si>
    <t>自動車</t>
    <rPh sb="0" eb="3">
      <t>ジドウシャ</t>
    </rPh>
    <phoneticPr fontId="2"/>
  </si>
  <si>
    <t>うち緊急自動車</t>
    <rPh sb="2" eb="4">
      <t>キンキュウ</t>
    </rPh>
    <rPh sb="4" eb="7">
      <t>ジドウシャ</t>
    </rPh>
    <phoneticPr fontId="2"/>
  </si>
  <si>
    <t>電話</t>
    <rPh sb="0" eb="2">
      <t>デンワ</t>
    </rPh>
    <phoneticPr fontId="2"/>
  </si>
  <si>
    <t>集中監視システム</t>
    <rPh sb="0" eb="2">
      <t>シュウチュウ</t>
    </rPh>
    <rPh sb="2" eb="4">
      <t>カンシ</t>
    </rPh>
    <phoneticPr fontId="2"/>
  </si>
  <si>
    <t>必要人数</t>
    <rPh sb="0" eb="2">
      <t>ヒツヨウ</t>
    </rPh>
    <rPh sb="2" eb="4">
      <t>ニンズウ</t>
    </rPh>
    <phoneticPr fontId="2"/>
  </si>
  <si>
    <t>(備考)</t>
    <rPh sb="1" eb="3">
      <t>ビコウ</t>
    </rPh>
    <phoneticPr fontId="2"/>
  </si>
  <si>
    <t>2 事業所ごとに記載すること。</t>
    <rPh sb="2" eb="4">
      <t>ジギョウ</t>
    </rPh>
    <rPh sb="4" eb="5">
      <t>ショ</t>
    </rPh>
    <rPh sb="8" eb="10">
      <t>キサイ</t>
    </rPh>
    <phoneticPr fontId="2"/>
  </si>
  <si>
    <t>1 用紙の大きさは日本工業規格A4とすること。</t>
    <phoneticPr fontId="2"/>
  </si>
  <si>
    <t>自記圧力計、マノメーターは合わせて必要数以上</t>
    <rPh sb="0" eb="2">
      <t>ジキ</t>
    </rPh>
    <rPh sb="2" eb="5">
      <t>アツリョクケイ</t>
    </rPh>
    <rPh sb="13" eb="14">
      <t>ア</t>
    </rPh>
    <rPh sb="17" eb="20">
      <t>ヒツヨウスウ</t>
    </rPh>
    <rPh sb="20" eb="22">
      <t>イジョウ</t>
    </rPh>
    <phoneticPr fontId="2"/>
  </si>
  <si>
    <t>有</t>
    <rPh sb="0" eb="1">
      <t>アリ</t>
    </rPh>
    <phoneticPr fontId="2"/>
  </si>
  <si>
    <t>無</t>
    <rPh sb="0" eb="1">
      <t>ナ</t>
    </rPh>
    <phoneticPr fontId="2"/>
  </si>
  <si>
    <t>充てん作業者の数</t>
    <rPh sb="0" eb="1">
      <t>ジュウ</t>
    </rPh>
    <rPh sb="3" eb="6">
      <t>サギョウシャ</t>
    </rPh>
    <rPh sb="7" eb="8">
      <t>カズ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</si>
</sst>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
    <numFmt numFmtId="177" formatCode="0&quot;人&quot;"/>
    <numFmt numFmtId="178" formatCode="0&quot;台&quot;"/>
  </numFmts>
  <fonts count="1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2"/>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auto="1"/>
      </top>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style="thin">
        <color auto="1"/>
      </bottom>
      <diagonal style="thin">
        <color auto="1"/>
      </diagonal>
    </border>
  </borders>
  <cellStyleXfs count="2">
    <xf numFmtId="0" fontId="0" fillId="0" borderId="0">
      <alignment vertical="center"/>
    </xf>
    <xf numFmtId="38" fontId="1" fillId="0" borderId="0" applyFont="0" applyFill="0" applyBorder="0" applyAlignment="0" applyProtection="0">
      <alignment vertical="center"/>
    </xf>
  </cellStyleXfs>
  <cellXfs count="106">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2" xfId="0" applyBorder="1">
      <alignment vertical="center"/>
    </xf>
    <xf numFmtId="38" fontId="0" fillId="0" borderId="3" xfId="0" applyNumberFormat="1" applyBorder="1">
      <alignment vertical="center"/>
    </xf>
    <xf numFmtId="0" fontId="0" fillId="0" borderId="3" xfId="0" applyBorder="1" applyAlignment="1">
      <alignment horizontal="center" vertical="center"/>
    </xf>
    <xf numFmtId="0" fontId="0" fillId="0" borderId="3" xfId="0" applyBorder="1">
      <alignment vertical="center"/>
    </xf>
    <xf numFmtId="0" fontId="0" fillId="0" borderId="4" xfId="0" applyBorder="1">
      <alignment vertical="center"/>
    </xf>
    <xf numFmtId="2" fontId="0" fillId="0" borderId="3" xfId="0" applyNumberFormat="1" applyBorder="1">
      <alignment vertical="center"/>
    </xf>
    <xf numFmtId="38" fontId="0" fillId="0" borderId="0" xfId="1" applyFont="1">
      <alignment vertical="center"/>
    </xf>
    <xf numFmtId="38" fontId="0" fillId="0" borderId="3" xfId="1" applyFont="1" applyBorder="1">
      <alignment vertical="center"/>
    </xf>
    <xf numFmtId="40" fontId="0" fillId="0" borderId="3" xfId="1" applyNumberFormat="1" applyFont="1" applyBorder="1">
      <alignment vertical="center"/>
    </xf>
    <xf numFmtId="0" fontId="0" fillId="0" borderId="3" xfId="0" quotePrefix="1" applyBorder="1">
      <alignment vertical="center"/>
    </xf>
    <xf numFmtId="0" fontId="0" fillId="0" borderId="9" xfId="0" applyBorder="1">
      <alignment vertical="center"/>
    </xf>
    <xf numFmtId="38" fontId="0" fillId="0" borderId="9" xfId="0" applyNumberFormat="1" applyBorder="1">
      <alignment vertical="center"/>
    </xf>
    <xf numFmtId="38" fontId="0" fillId="0" borderId="9" xfId="1" applyFont="1" applyBorder="1">
      <alignment vertical="center"/>
    </xf>
    <xf numFmtId="0" fontId="0" fillId="0" borderId="12" xfId="0" applyBorder="1" applyAlignment="1">
      <alignment horizontal="center" vertical="center"/>
    </xf>
    <xf numFmtId="0" fontId="4" fillId="0" borderId="0" xfId="0" applyFont="1">
      <alignment vertical="center"/>
    </xf>
    <xf numFmtId="176" fontId="0" fillId="0" borderId="8" xfId="0" applyNumberFormat="1" applyBorder="1">
      <alignment vertical="center"/>
    </xf>
    <xf numFmtId="176" fontId="0" fillId="0" borderId="1" xfId="0" applyNumberFormat="1" applyBorder="1">
      <alignment vertical="center"/>
    </xf>
    <xf numFmtId="0" fontId="0" fillId="0" borderId="0" xfId="0" applyAlignment="1">
      <alignment vertical="center"/>
    </xf>
    <xf numFmtId="0" fontId="6" fillId="0" borderId="0" xfId="0" applyFont="1">
      <alignment vertical="center"/>
    </xf>
    <xf numFmtId="0" fontId="0" fillId="0" borderId="1" xfId="0" applyBorder="1" applyAlignment="1">
      <alignment horizontal="center" wrapText="1"/>
    </xf>
    <xf numFmtId="0" fontId="0" fillId="0" borderId="19" xfId="0" applyBorder="1">
      <alignment vertical="center"/>
    </xf>
    <xf numFmtId="0" fontId="0" fillId="0" borderId="8" xfId="0" applyBorder="1" applyAlignment="1">
      <alignment horizontal="center" vertical="center"/>
    </xf>
    <xf numFmtId="0" fontId="0" fillId="0" borderId="3" xfId="0" applyBorder="1" applyAlignment="1">
      <alignment horizontal="right" vertical="center"/>
    </xf>
    <xf numFmtId="0" fontId="0" fillId="0" borderId="20" xfId="0" applyBorder="1" applyAlignment="1">
      <alignment horizontal="right" vertical="center"/>
    </xf>
    <xf numFmtId="0" fontId="0" fillId="0" borderId="20" xfId="0" applyBorder="1">
      <alignment vertical="center"/>
    </xf>
    <xf numFmtId="0" fontId="0" fillId="0" borderId="11" xfId="0" applyBorder="1">
      <alignment vertical="center"/>
    </xf>
    <xf numFmtId="0" fontId="0" fillId="0" borderId="16" xfId="0" applyBorder="1">
      <alignment vertical="center"/>
    </xf>
    <xf numFmtId="0" fontId="0" fillId="0" borderId="0" xfId="0" applyBorder="1">
      <alignment vertical="center"/>
    </xf>
    <xf numFmtId="0" fontId="0" fillId="0" borderId="0" xfId="0" applyBorder="1" applyAlignment="1">
      <alignment horizontal="right" vertical="center"/>
    </xf>
    <xf numFmtId="0" fontId="0" fillId="0" borderId="5" xfId="0" applyBorder="1">
      <alignment vertical="center"/>
    </xf>
    <xf numFmtId="0" fontId="0" fillId="2" borderId="0" xfId="0" applyFill="1" applyBorder="1" applyAlignment="1" applyProtection="1">
      <alignment horizontal="center" vertical="center"/>
      <protection locked="0"/>
    </xf>
    <xf numFmtId="38" fontId="0" fillId="2" borderId="1" xfId="1" applyFont="1" applyFill="1" applyBorder="1" applyAlignment="1" applyProtection="1">
      <alignment horizontal="center" vertical="center"/>
      <protection locked="0"/>
    </xf>
    <xf numFmtId="177" fontId="0" fillId="2" borderId="1" xfId="0" applyNumberFormat="1"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8" fontId="0" fillId="2" borderId="20" xfId="0" applyNumberFormat="1" applyFill="1" applyBorder="1" applyAlignment="1" applyProtection="1">
      <alignment horizontal="center" vertical="center"/>
      <protection locked="0"/>
    </xf>
    <xf numFmtId="178" fontId="0" fillId="2" borderId="0" xfId="0" applyNumberFormat="1" applyFill="1" applyBorder="1" applyAlignment="1" applyProtection="1">
      <alignment horizontal="center" vertical="center"/>
      <protection locked="0"/>
    </xf>
    <xf numFmtId="0" fontId="0" fillId="0" borderId="0" xfId="0" applyBorder="1" applyAlignment="1">
      <alignment vertical="center"/>
    </xf>
    <xf numFmtId="0" fontId="0" fillId="0" borderId="9" xfId="0"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2" borderId="9" xfId="0" applyFill="1" applyBorder="1" applyAlignment="1" applyProtection="1">
      <alignment vertical="center"/>
      <protection locked="0"/>
    </xf>
    <xf numFmtId="0" fontId="0" fillId="2" borderId="18" xfId="0" applyFill="1" applyBorder="1" applyAlignment="1" applyProtection="1">
      <alignment vertical="center"/>
      <protection locked="0"/>
    </xf>
    <xf numFmtId="0" fontId="0" fillId="0" borderId="10" xfId="0" applyBorder="1" applyAlignment="1">
      <alignment vertical="center"/>
    </xf>
    <xf numFmtId="0" fontId="0" fillId="0" borderId="20" xfId="0" applyBorder="1" applyAlignment="1">
      <alignment vertical="center"/>
    </xf>
    <xf numFmtId="0" fontId="0" fillId="2" borderId="20" xfId="0" applyFill="1" applyBorder="1" applyAlignment="1" applyProtection="1">
      <alignment vertical="top" wrapText="1"/>
      <protection locked="0"/>
    </xf>
    <xf numFmtId="0" fontId="0" fillId="2" borderId="17" xfId="0" applyFill="1" applyBorder="1" applyAlignment="1" applyProtection="1">
      <alignment vertical="top" wrapText="1"/>
      <protection locked="0"/>
    </xf>
    <xf numFmtId="0" fontId="0" fillId="2" borderId="0" xfId="0" applyFill="1" applyAlignment="1" applyProtection="1">
      <alignment vertical="top" wrapText="1"/>
      <protection locked="0"/>
    </xf>
    <xf numFmtId="0" fontId="0" fillId="2" borderId="5" xfId="0" applyFill="1" applyBorder="1" applyAlignment="1" applyProtection="1">
      <alignment vertical="top" wrapText="1"/>
      <protection locked="0"/>
    </xf>
    <xf numFmtId="0" fontId="5" fillId="0" borderId="0" xfId="0" applyFont="1" applyAlignment="1">
      <alignment horizontal="center" vertical="center"/>
    </xf>
    <xf numFmtId="177" fontId="0" fillId="2" borderId="2" xfId="0" applyNumberFormat="1" applyFill="1" applyBorder="1" applyAlignment="1" applyProtection="1">
      <alignment horizontal="center" vertical="center"/>
      <protection locked="0"/>
    </xf>
    <xf numFmtId="177" fontId="0" fillId="2" borderId="4" xfId="0" applyNumberFormat="1" applyFill="1" applyBorder="1" applyAlignment="1" applyProtection="1">
      <alignment horizontal="center" vertical="center"/>
      <protection locked="0"/>
    </xf>
    <xf numFmtId="177" fontId="0" fillId="2" borderId="20" xfId="0" applyNumberFormat="1"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177" fontId="0" fillId="2" borderId="0" xfId="0" applyNumberFormat="1"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0" borderId="10" xfId="0" applyBorder="1" applyAlignment="1">
      <alignment horizontal="right" vertical="center"/>
    </xf>
    <xf numFmtId="0" fontId="0" fillId="0" borderId="20" xfId="0" applyBorder="1" applyAlignment="1">
      <alignment horizontal="right" vertical="center"/>
    </xf>
    <xf numFmtId="0" fontId="0" fillId="0" borderId="16" xfId="0" applyBorder="1" applyAlignment="1">
      <alignment horizontal="right" vertical="center"/>
    </xf>
    <xf numFmtId="0" fontId="0" fillId="0" borderId="0" xfId="0" applyBorder="1" applyAlignment="1">
      <alignment horizontal="right" vertical="center"/>
    </xf>
    <xf numFmtId="0" fontId="0" fillId="2" borderId="0" xfId="0" applyFill="1" applyAlignment="1" applyProtection="1">
      <alignment vertical="center"/>
      <protection locked="0"/>
    </xf>
    <xf numFmtId="0" fontId="0" fillId="0" borderId="3" xfId="0" applyBorder="1" applyAlignment="1" applyProtection="1">
      <alignment vertical="center"/>
      <protection locked="0"/>
    </xf>
    <xf numFmtId="0" fontId="0" fillId="2" borderId="10" xfId="0"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8" xfId="0" applyBorder="1" applyAlignment="1">
      <alignment horizontal="center" vertical="center"/>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0" borderId="21" xfId="0" applyBorder="1" applyAlignment="1">
      <alignment vertical="center"/>
    </xf>
    <xf numFmtId="0" fontId="0" fillId="0" borderId="22" xfId="0" applyBorder="1" applyAlignment="1">
      <alignment vertical="center"/>
    </xf>
    <xf numFmtId="1" fontId="0" fillId="0" borderId="20" xfId="0" applyNumberFormat="1" applyBorder="1" applyAlignment="1">
      <alignment horizontal="center" vertical="center"/>
    </xf>
    <xf numFmtId="0" fontId="0" fillId="0" borderId="9" xfId="0" applyBorder="1" applyAlignment="1">
      <alignment horizontal="center" vertical="center"/>
    </xf>
    <xf numFmtId="0" fontId="0" fillId="0" borderId="17" xfId="0" applyBorder="1" applyAlignment="1">
      <alignment vertical="center"/>
    </xf>
    <xf numFmtId="0" fontId="0" fillId="0" borderId="16" xfId="0" applyBorder="1" applyAlignment="1">
      <alignment vertical="center"/>
    </xf>
    <xf numFmtId="0" fontId="0" fillId="0" borderId="5" xfId="0" applyBorder="1" applyAlignment="1">
      <alignment vertical="center"/>
    </xf>
    <xf numFmtId="0" fontId="0" fillId="0" borderId="11" xfId="0" applyBorder="1" applyAlignment="1">
      <alignment vertical="center"/>
    </xf>
    <xf numFmtId="0" fontId="0" fillId="0" borderId="18" xfId="0" applyBorder="1" applyAlignment="1">
      <alignment vertical="center"/>
    </xf>
    <xf numFmtId="0" fontId="0" fillId="0" borderId="11" xfId="0" applyBorder="1" applyAlignment="1">
      <alignment horizontal="right" vertical="center"/>
    </xf>
    <xf numFmtId="0" fontId="0" fillId="0" borderId="9" xfId="0" applyBorder="1" applyAlignment="1">
      <alignment horizontal="right" vertical="center"/>
    </xf>
    <xf numFmtId="177" fontId="0" fillId="3" borderId="0" xfId="0" applyNumberFormat="1" applyFill="1" applyBorder="1" applyAlignment="1" applyProtection="1">
      <alignment horizontal="center" vertical="center"/>
    </xf>
    <xf numFmtId="0" fontId="0" fillId="3" borderId="5" xfId="0" applyFill="1" applyBorder="1" applyAlignment="1" applyProtection="1">
      <alignment horizontal="center" vertical="center"/>
    </xf>
    <xf numFmtId="0" fontId="7" fillId="0" borderId="17" xfId="0" applyFont="1" applyBorder="1" applyAlignment="1">
      <alignment vertical="center" wrapText="1"/>
    </xf>
    <xf numFmtId="0" fontId="8" fillId="0" borderId="18" xfId="0" applyFont="1" applyBorder="1" applyAlignment="1">
      <alignment vertical="center" wrapText="1"/>
    </xf>
    <xf numFmtId="0" fontId="0" fillId="0" borderId="7" xfId="0" applyBorder="1" applyAlignment="1">
      <alignment vertical="center" textRotation="255"/>
    </xf>
    <xf numFmtId="0" fontId="0" fillId="0" borderId="6" xfId="0" applyBorder="1" applyAlignment="1">
      <alignment vertical="center" textRotation="255"/>
    </xf>
    <xf numFmtId="0" fontId="0" fillId="0" borderId="8" xfId="0" applyBorder="1" applyAlignment="1">
      <alignment vertical="center" textRotation="255"/>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2" fontId="0" fillId="0" borderId="1" xfId="0" applyNumberFormat="1" applyBorder="1" applyAlignment="1">
      <alignment horizontal="center" vertical="center"/>
    </xf>
    <xf numFmtId="0"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textRotation="255"/>
    </xf>
    <xf numFmtId="0" fontId="0" fillId="0" borderId="13" xfId="0" applyBorder="1" applyAlignment="1">
      <alignment horizontal="center" vertical="center"/>
    </xf>
    <xf numFmtId="0" fontId="0" fillId="0" borderId="15" xfId="0" applyBorder="1" applyAlignment="1">
      <alignment horizontal="center" vertical="center"/>
    </xf>
    <xf numFmtId="2" fontId="0" fillId="0" borderId="6" xfId="0" applyNumberFormat="1" applyBorder="1" applyAlignment="1">
      <alignment horizontal="center" vertical="center"/>
    </xf>
    <xf numFmtId="0" fontId="4" fillId="0" borderId="0" xfId="0" applyFont="1" applyAlignment="1">
      <alignment horizontal="center" vertical="center"/>
    </xf>
    <xf numFmtId="0" fontId="3" fillId="0" borderId="3"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1" fontId="0" fillId="0" borderId="6" xfId="0" applyNumberFormat="1" applyBorder="1" applyAlignment="1">
      <alignment horizontal="center" vertical="center"/>
    </xf>
    <xf numFmtId="0" fontId="0" fillId="0" borderId="16" xfId="0" applyBorder="1" applyAlignment="1">
      <alignment vertical="center" wrapText="1"/>
    </xf>
    <xf numFmtId="0" fontId="0" fillId="0" borderId="5" xfId="0" applyBorder="1" applyAlignment="1">
      <alignment vertical="center" wrapText="1"/>
    </xf>
    <xf numFmtId="0" fontId="0" fillId="0" borderId="13" xfId="0" applyBorder="1" applyAlignment="1">
      <alignment vertical="center"/>
    </xf>
    <xf numFmtId="0" fontId="0" fillId="0" borderId="14" xfId="0"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32"/>
  <sheetViews>
    <sheetView showGridLines="0" tabSelected="1" zoomScaleNormal="100" workbookViewId="0">
      <selection activeCell="C11" sqref="C11"/>
    </sheetView>
  </sheetViews>
  <sheetFormatPr defaultRowHeight="18"/>
  <cols>
    <col min="1" max="1" width="2.1640625" customWidth="1"/>
    <col min="2" max="2" width="6.6640625" customWidth="1"/>
    <col min="3" max="3" width="16.25" bestFit="1" customWidth="1"/>
    <col min="8" max="8" width="8.6640625" customWidth="1"/>
    <col min="12" max="12" width="0" hidden="1" customWidth="1"/>
  </cols>
  <sheetData>
    <row r="1" spans="2:12">
      <c r="B1" t="s">
        <v>36</v>
      </c>
    </row>
    <row r="2" spans="2:12" s="21" customFormat="1" ht="22.5">
      <c r="B2" s="51" t="s">
        <v>37</v>
      </c>
      <c r="C2" s="51"/>
      <c r="D2" s="51"/>
      <c r="E2" s="51"/>
      <c r="F2" s="51"/>
      <c r="G2" s="51"/>
      <c r="H2" s="51"/>
      <c r="I2" s="51"/>
      <c r="J2" s="51"/>
    </row>
    <row r="3" spans="2:12">
      <c r="B3" t="s">
        <v>38</v>
      </c>
      <c r="D3" s="62"/>
      <c r="E3" s="62"/>
      <c r="F3" s="62"/>
      <c r="G3" s="62"/>
      <c r="H3" s="62"/>
      <c r="I3" s="62"/>
      <c r="J3" s="62"/>
      <c r="K3" s="20"/>
    </row>
    <row r="4" spans="2:12">
      <c r="B4" t="s">
        <v>39</v>
      </c>
      <c r="D4" s="62"/>
      <c r="E4" s="62"/>
      <c r="F4" s="62"/>
      <c r="G4" s="62"/>
      <c r="H4" s="62"/>
      <c r="I4" s="62"/>
      <c r="J4" s="62"/>
      <c r="K4" s="20"/>
    </row>
    <row r="5" spans="2:12" ht="54">
      <c r="B5" s="42" t="s">
        <v>7</v>
      </c>
      <c r="C5" s="42"/>
      <c r="D5" s="22" t="s">
        <v>48</v>
      </c>
      <c r="E5" s="22" t="s">
        <v>49</v>
      </c>
      <c r="F5" s="22" t="s">
        <v>50</v>
      </c>
      <c r="G5" s="22" t="s">
        <v>51</v>
      </c>
      <c r="H5" s="22" t="s">
        <v>52</v>
      </c>
      <c r="I5" s="22" t="s">
        <v>53</v>
      </c>
      <c r="J5" s="22" t="s">
        <v>54</v>
      </c>
    </row>
    <row r="6" spans="2:12">
      <c r="B6" s="42" t="s">
        <v>8</v>
      </c>
      <c r="C6" s="42"/>
      <c r="D6" s="34"/>
      <c r="E6" s="34"/>
      <c r="F6" s="34"/>
      <c r="G6" s="34"/>
      <c r="H6" s="34"/>
      <c r="I6" s="34"/>
      <c r="J6" s="34"/>
      <c r="L6">
        <f>IF(AND(F6,F6=G6),F6,0)</f>
        <v>0</v>
      </c>
    </row>
    <row r="7" spans="2:12">
      <c r="B7" s="45" t="s">
        <v>40</v>
      </c>
      <c r="C7" s="73"/>
      <c r="D7" s="58" t="s">
        <v>55</v>
      </c>
      <c r="E7" s="59"/>
      <c r="F7" s="59"/>
      <c r="G7" s="59"/>
      <c r="H7" s="59"/>
      <c r="I7" s="54"/>
      <c r="J7" s="55"/>
    </row>
    <row r="8" spans="2:12">
      <c r="B8" s="74"/>
      <c r="C8" s="75"/>
      <c r="D8" s="60" t="s">
        <v>56</v>
      </c>
      <c r="E8" s="61"/>
      <c r="F8" s="61"/>
      <c r="G8" s="61"/>
      <c r="H8" s="61"/>
      <c r="I8" s="56"/>
      <c r="J8" s="57"/>
    </row>
    <row r="9" spans="2:12">
      <c r="B9" s="74"/>
      <c r="C9" s="75"/>
      <c r="D9" s="60" t="s">
        <v>57</v>
      </c>
      <c r="E9" s="61"/>
      <c r="F9" s="61"/>
      <c r="G9" s="61"/>
      <c r="H9" s="61"/>
      <c r="I9" s="56"/>
      <c r="J9" s="57"/>
    </row>
    <row r="10" spans="2:12">
      <c r="B10" s="76"/>
      <c r="C10" s="77"/>
      <c r="D10" s="78" t="s">
        <v>66</v>
      </c>
      <c r="E10" s="79"/>
      <c r="F10" s="79"/>
      <c r="G10" s="79"/>
      <c r="H10" s="79"/>
      <c r="I10" s="80">
        <f>必要数算定表!P6</f>
        <v>0</v>
      </c>
      <c r="J10" s="81"/>
    </row>
    <row r="11" spans="2:12">
      <c r="B11" s="1" t="s">
        <v>41</v>
      </c>
      <c r="C11" s="1"/>
      <c r="D11" s="23"/>
      <c r="E11" s="35">
        <v>0</v>
      </c>
      <c r="F11" s="23"/>
      <c r="G11" s="23"/>
      <c r="H11" s="23"/>
      <c r="I11" s="23"/>
      <c r="J11" s="23"/>
    </row>
    <row r="12" spans="2:12">
      <c r="B12" s="1" t="s">
        <v>73</v>
      </c>
      <c r="C12" s="1"/>
      <c r="D12" s="23"/>
      <c r="E12" s="52">
        <v>0</v>
      </c>
      <c r="F12" s="63"/>
      <c r="G12" s="23"/>
      <c r="H12" s="23"/>
      <c r="I12" s="23"/>
      <c r="J12" s="23"/>
    </row>
    <row r="13" spans="2:12" ht="53.5" customHeight="1">
      <c r="B13" s="41" t="s">
        <v>42</v>
      </c>
      <c r="C13" s="41"/>
      <c r="D13" s="23"/>
      <c r="E13" s="23"/>
      <c r="F13" s="52">
        <v>0</v>
      </c>
      <c r="G13" s="53"/>
      <c r="H13" s="23"/>
      <c r="I13" s="23"/>
      <c r="J13" s="23"/>
    </row>
    <row r="14" spans="2:12">
      <c r="B14" s="41" t="s">
        <v>43</v>
      </c>
      <c r="C14" s="41"/>
      <c r="D14" s="69"/>
      <c r="E14" s="36">
        <v>21</v>
      </c>
      <c r="F14" s="64">
        <v>254</v>
      </c>
      <c r="G14" s="55"/>
      <c r="H14" s="69"/>
      <c r="I14" s="69"/>
      <c r="J14" s="69"/>
    </row>
    <row r="15" spans="2:12">
      <c r="B15" s="41"/>
      <c r="C15" s="41"/>
      <c r="D15" s="70"/>
      <c r="E15" s="24" t="s">
        <v>58</v>
      </c>
      <c r="F15" s="65" t="s">
        <v>59</v>
      </c>
      <c r="G15" s="66"/>
      <c r="H15" s="70"/>
      <c r="I15" s="70"/>
      <c r="J15" s="70"/>
    </row>
    <row r="16" spans="2:12">
      <c r="B16" s="84" t="s">
        <v>44</v>
      </c>
      <c r="C16" s="1" t="s">
        <v>45</v>
      </c>
      <c r="D16" s="67"/>
      <c r="E16" s="68"/>
      <c r="F16" s="68"/>
      <c r="G16" s="68"/>
      <c r="H16" s="25" t="s">
        <v>5</v>
      </c>
      <c r="I16" s="71">
        <f>必要数算定表!P15</f>
        <v>0</v>
      </c>
      <c r="J16" s="82" t="s">
        <v>70</v>
      </c>
    </row>
    <row r="17" spans="2:12">
      <c r="B17" s="85"/>
      <c r="C17" s="1" t="s">
        <v>46</v>
      </c>
      <c r="D17" s="67"/>
      <c r="E17" s="68"/>
      <c r="F17" s="68"/>
      <c r="G17" s="68"/>
      <c r="H17" s="25" t="s">
        <v>5</v>
      </c>
      <c r="I17" s="72"/>
      <c r="J17" s="83"/>
    </row>
    <row r="18" spans="2:12">
      <c r="B18" s="85"/>
      <c r="C18" s="1" t="s">
        <v>23</v>
      </c>
      <c r="D18" s="67"/>
      <c r="E18" s="68"/>
      <c r="F18" s="68"/>
      <c r="G18" s="68"/>
      <c r="H18" s="25" t="s">
        <v>5</v>
      </c>
      <c r="I18" s="5">
        <f>必要数算定表!P20</f>
        <v>0</v>
      </c>
      <c r="J18" s="7"/>
    </row>
    <row r="19" spans="2:12">
      <c r="B19" s="85"/>
      <c r="C19" s="1" t="s">
        <v>24</v>
      </c>
      <c r="D19" s="67"/>
      <c r="E19" s="68"/>
      <c r="F19" s="68"/>
      <c r="G19" s="68"/>
      <c r="H19" s="25" t="s">
        <v>5</v>
      </c>
      <c r="I19" s="5">
        <f>必要数算定表!P25</f>
        <v>0</v>
      </c>
      <c r="J19" s="7"/>
    </row>
    <row r="20" spans="2:12">
      <c r="B20" s="85"/>
      <c r="C20" s="1" t="s">
        <v>25</v>
      </c>
      <c r="D20" s="67"/>
      <c r="E20" s="68"/>
      <c r="F20" s="68"/>
      <c r="G20" s="68"/>
      <c r="H20" s="25" t="s">
        <v>5</v>
      </c>
      <c r="I20" s="5">
        <f>必要数算定表!P31</f>
        <v>0</v>
      </c>
      <c r="J20" s="7"/>
    </row>
    <row r="21" spans="2:12">
      <c r="B21" s="85"/>
      <c r="C21" s="1" t="s">
        <v>26</v>
      </c>
      <c r="D21" s="67"/>
      <c r="E21" s="68"/>
      <c r="F21" s="68"/>
      <c r="G21" s="68"/>
      <c r="H21" s="25" t="s">
        <v>5</v>
      </c>
      <c r="I21" s="5">
        <f>必要数算定表!P37</f>
        <v>0</v>
      </c>
      <c r="J21" s="7"/>
    </row>
    <row r="22" spans="2:12">
      <c r="B22" s="85"/>
      <c r="C22" s="1" t="s">
        <v>27</v>
      </c>
      <c r="D22" s="67"/>
      <c r="E22" s="68"/>
      <c r="F22" s="68"/>
      <c r="G22" s="68"/>
      <c r="H22" s="25" t="s">
        <v>5</v>
      </c>
      <c r="I22" s="5">
        <f>必要数算定表!P41</f>
        <v>0</v>
      </c>
      <c r="J22" s="7"/>
    </row>
    <row r="23" spans="2:12">
      <c r="B23" s="85"/>
      <c r="C23" s="1"/>
      <c r="D23" s="87"/>
      <c r="E23" s="88"/>
      <c r="F23" s="88"/>
      <c r="G23" s="88"/>
      <c r="H23" s="6"/>
      <c r="I23" s="6"/>
      <c r="J23" s="7"/>
    </row>
    <row r="24" spans="2:12">
      <c r="B24" s="86"/>
      <c r="C24" s="1"/>
      <c r="D24" s="87"/>
      <c r="E24" s="88"/>
      <c r="F24" s="88"/>
      <c r="G24" s="88"/>
      <c r="H24" s="6"/>
      <c r="I24" s="6"/>
      <c r="J24" s="7"/>
    </row>
    <row r="25" spans="2:12">
      <c r="B25" s="41" t="s">
        <v>47</v>
      </c>
      <c r="C25" s="41"/>
      <c r="D25" s="45" t="s">
        <v>60</v>
      </c>
      <c r="E25" s="46"/>
      <c r="F25" s="26" t="s">
        <v>62</v>
      </c>
      <c r="G25" s="37"/>
      <c r="H25" s="27" t="s">
        <v>57</v>
      </c>
      <c r="I25" s="47"/>
      <c r="J25" s="48"/>
    </row>
    <row r="26" spans="2:12">
      <c r="B26" s="41"/>
      <c r="C26" s="41"/>
      <c r="D26" s="29"/>
      <c r="E26" s="30"/>
      <c r="F26" s="31" t="s">
        <v>63</v>
      </c>
      <c r="G26" s="38"/>
      <c r="H26" s="30"/>
      <c r="I26" s="49"/>
      <c r="J26" s="50"/>
    </row>
    <row r="27" spans="2:12">
      <c r="B27" s="41"/>
      <c r="C27" s="41"/>
      <c r="D27" s="29" t="s">
        <v>61</v>
      </c>
      <c r="E27" s="30"/>
      <c r="F27" s="39" t="s">
        <v>64</v>
      </c>
      <c r="G27" s="39"/>
      <c r="H27" s="33" t="s">
        <v>71</v>
      </c>
      <c r="I27" s="30"/>
      <c r="J27" s="32"/>
      <c r="L27" t="s">
        <v>71</v>
      </c>
    </row>
    <row r="28" spans="2:12">
      <c r="B28" s="42"/>
      <c r="C28" s="42"/>
      <c r="D28" s="29"/>
      <c r="E28" s="30"/>
      <c r="F28" s="39" t="s">
        <v>65</v>
      </c>
      <c r="G28" s="39"/>
      <c r="H28" s="33" t="s">
        <v>71</v>
      </c>
      <c r="I28" s="30"/>
      <c r="J28" s="32"/>
      <c r="L28" t="s">
        <v>72</v>
      </c>
    </row>
    <row r="29" spans="2:12">
      <c r="B29" s="42"/>
      <c r="C29" s="42"/>
      <c r="D29" s="28"/>
      <c r="E29" s="13"/>
      <c r="F29" s="40" t="s">
        <v>57</v>
      </c>
      <c r="G29" s="40"/>
      <c r="H29" s="43"/>
      <c r="I29" s="43"/>
      <c r="J29" s="44"/>
    </row>
    <row r="31" spans="2:12">
      <c r="B31" t="s">
        <v>67</v>
      </c>
      <c r="C31" t="s">
        <v>69</v>
      </c>
    </row>
    <row r="32" spans="2:12">
      <c r="C32" t="s">
        <v>68</v>
      </c>
    </row>
  </sheetData>
  <sheetProtection sheet="1" objects="1" scenarios="1"/>
  <mergeCells count="43">
    <mergeCell ref="I16:I17"/>
    <mergeCell ref="B7:C10"/>
    <mergeCell ref="D10:H10"/>
    <mergeCell ref="I10:J10"/>
    <mergeCell ref="J16:J17"/>
    <mergeCell ref="H14:H15"/>
    <mergeCell ref="I14:I15"/>
    <mergeCell ref="J14:J15"/>
    <mergeCell ref="B16:B24"/>
    <mergeCell ref="B14:C15"/>
    <mergeCell ref="D23:G23"/>
    <mergeCell ref="D24:G24"/>
    <mergeCell ref="D16:G16"/>
    <mergeCell ref="D17:G17"/>
    <mergeCell ref="D18:G18"/>
    <mergeCell ref="D19:G19"/>
    <mergeCell ref="F14:G14"/>
    <mergeCell ref="F15:G15"/>
    <mergeCell ref="D20:G20"/>
    <mergeCell ref="D21:G21"/>
    <mergeCell ref="D22:G22"/>
    <mergeCell ref="D14:D15"/>
    <mergeCell ref="B2:J2"/>
    <mergeCell ref="F13:G13"/>
    <mergeCell ref="I7:J7"/>
    <mergeCell ref="I8:J8"/>
    <mergeCell ref="I9:J9"/>
    <mergeCell ref="B13:C13"/>
    <mergeCell ref="B5:C5"/>
    <mergeCell ref="B6:C6"/>
    <mergeCell ref="D7:H7"/>
    <mergeCell ref="D8:H8"/>
    <mergeCell ref="D9:H9"/>
    <mergeCell ref="D3:J3"/>
    <mergeCell ref="D4:J4"/>
    <mergeCell ref="E12:F12"/>
    <mergeCell ref="F28:G28"/>
    <mergeCell ref="F29:G29"/>
    <mergeCell ref="F27:G27"/>
    <mergeCell ref="B25:C29"/>
    <mergeCell ref="H29:J29"/>
    <mergeCell ref="D25:E25"/>
    <mergeCell ref="I25:J26"/>
  </mergeCells>
  <phoneticPr fontId="2"/>
  <dataValidations count="3">
    <dataValidation type="list" imeMode="on" allowBlank="1" showInputMessage="1" showErrorMessage="1" sqref="H27:H28">
      <formula1>$L$27:$L$28</formula1>
    </dataValidation>
    <dataValidation imeMode="off" allowBlank="1" showInputMessage="1" showErrorMessage="1" sqref="D6:J6 I7:J9 G25:G26 D16:G24 E11:E14 F13:F14 F11 G11:G14"/>
    <dataValidation imeMode="on" allowBlank="1" showInputMessage="1" showErrorMessage="1" sqref="H29:J29 I25:J26 D3:J4"/>
  </dataValidations>
  <pageMargins left="0.25" right="0.25"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zoomScale="85" zoomScaleNormal="85" workbookViewId="0">
      <selection activeCell="C3" sqref="C3:P3"/>
    </sheetView>
  </sheetViews>
  <sheetFormatPr defaultRowHeight="18"/>
  <cols>
    <col min="1" max="1" width="4.33203125" bestFit="1" customWidth="1"/>
    <col min="2" max="2" width="9.25" customWidth="1"/>
    <col min="3" max="3" width="7.08203125" customWidth="1"/>
    <col min="4" max="4" width="6.25" bestFit="1" customWidth="1"/>
    <col min="5" max="5" width="8.33203125" bestFit="1" customWidth="1"/>
    <col min="6" max="6" width="5.25" style="2" bestFit="1" customWidth="1"/>
    <col min="7" max="7" width="7.33203125" style="9" bestFit="1" customWidth="1"/>
    <col min="8" max="8" width="7.75" style="2" bestFit="1" customWidth="1"/>
    <col min="9" max="9" width="4.58203125" bestFit="1" customWidth="1"/>
    <col min="10" max="10" width="5.58203125" bestFit="1" customWidth="1"/>
    <col min="11" max="13" width="3.5" customWidth="1"/>
    <col min="14" max="14" width="7.08203125" bestFit="1" customWidth="1"/>
    <col min="15" max="15" width="9" style="2"/>
    <col min="16" max="16" width="7.08203125" style="2" bestFit="1" customWidth="1"/>
  </cols>
  <sheetData>
    <row r="1" spans="1:16" s="17" customFormat="1" ht="20">
      <c r="A1" s="97" t="s">
        <v>0</v>
      </c>
      <c r="B1" s="97"/>
      <c r="C1" s="97"/>
      <c r="D1" s="97"/>
      <c r="E1" s="97"/>
      <c r="F1" s="97"/>
      <c r="G1" s="97"/>
      <c r="H1" s="97"/>
      <c r="I1" s="97"/>
      <c r="J1" s="97"/>
      <c r="K1" s="97"/>
      <c r="L1" s="97"/>
      <c r="M1" s="97"/>
      <c r="N1" s="97"/>
      <c r="O1" s="97"/>
      <c r="P1" s="97"/>
    </row>
    <row r="3" spans="1:16">
      <c r="A3" s="42" t="s">
        <v>35</v>
      </c>
      <c r="B3" s="42"/>
      <c r="C3" s="92" t="str">
        <f>IF(ISBLANK(保安業務計画書!D3),"",保安業務計画書!D3)</f>
        <v/>
      </c>
      <c r="D3" s="92"/>
      <c r="E3" s="92"/>
      <c r="F3" s="92"/>
      <c r="G3" s="92"/>
      <c r="H3" s="92"/>
      <c r="I3" s="92"/>
      <c r="J3" s="92"/>
      <c r="K3" s="92"/>
      <c r="L3" s="92"/>
      <c r="M3" s="92"/>
      <c r="N3" s="92"/>
      <c r="O3" s="92"/>
      <c r="P3" s="92"/>
    </row>
    <row r="5" spans="1:16" ht="18.5" thickBot="1">
      <c r="A5" s="104"/>
      <c r="B5" s="105"/>
      <c r="C5" s="94" t="s">
        <v>2</v>
      </c>
      <c r="D5" s="95"/>
      <c r="E5" s="95"/>
      <c r="F5" s="95"/>
      <c r="G5" s="95"/>
      <c r="H5" s="95"/>
      <c r="I5" s="95"/>
      <c r="J5" s="95"/>
      <c r="K5" s="95"/>
      <c r="L5" s="95"/>
      <c r="M5" s="95"/>
      <c r="N5" s="16" t="s">
        <v>3</v>
      </c>
      <c r="O5" s="16" t="s">
        <v>4</v>
      </c>
      <c r="P5" s="16" t="s">
        <v>5</v>
      </c>
    </row>
    <row r="6" spans="1:16" ht="18.5" thickTop="1">
      <c r="A6" s="102" t="s">
        <v>32</v>
      </c>
      <c r="B6" s="103"/>
      <c r="C6" s="13" t="s">
        <v>9</v>
      </c>
      <c r="D6" s="13"/>
      <c r="E6" s="14">
        <f>保安業務計画書!$D$6</f>
        <v>0</v>
      </c>
      <c r="F6" s="13" t="s">
        <v>16</v>
      </c>
      <c r="G6" s="15">
        <v>20000</v>
      </c>
      <c r="H6" s="13"/>
      <c r="I6" s="13"/>
      <c r="J6" s="13"/>
      <c r="K6" s="13"/>
      <c r="L6" s="13"/>
      <c r="M6" s="13"/>
      <c r="N6" s="18">
        <f>E6/G6</f>
        <v>0</v>
      </c>
      <c r="O6" s="96">
        <f>ROUND(SUM(N6:N14),2)</f>
        <v>0</v>
      </c>
      <c r="P6" s="101">
        <f>ROUNDUP(O6,0)</f>
        <v>0</v>
      </c>
    </row>
    <row r="7" spans="1:16">
      <c r="A7" s="102"/>
      <c r="B7" s="103"/>
      <c r="C7" s="6" t="s">
        <v>10</v>
      </c>
      <c r="D7" s="6"/>
      <c r="E7" s="4">
        <f>保安業務計画書!$E$6</f>
        <v>0</v>
      </c>
      <c r="F7" s="6" t="s">
        <v>18</v>
      </c>
      <c r="G7" s="6" t="s">
        <v>19</v>
      </c>
      <c r="H7" s="6"/>
      <c r="I7" s="6">
        <f>DAYS</f>
        <v>21</v>
      </c>
      <c r="J7" s="6" t="s">
        <v>21</v>
      </c>
      <c r="K7" s="6">
        <f>ChosaMen</f>
        <v>0</v>
      </c>
      <c r="L7" s="6" t="s">
        <v>28</v>
      </c>
      <c r="M7" s="6">
        <f>JyutenMen</f>
        <v>0</v>
      </c>
      <c r="N7" s="19">
        <f>IF(ROUND(E7/(100*I7),3)-K7-M7&lt;0,0,ROUND(E7/(100*I7),3)-K7-M7)</f>
        <v>0</v>
      </c>
      <c r="O7" s="96"/>
      <c r="P7" s="101"/>
    </row>
    <row r="8" spans="1:16">
      <c r="A8" s="102"/>
      <c r="B8" s="103"/>
      <c r="C8" s="6" t="s">
        <v>11</v>
      </c>
      <c r="D8" s="6"/>
      <c r="E8" s="4">
        <f>IF(保安業務計画書!$L$6,0,保安業務計画書!$F$6)</f>
        <v>0</v>
      </c>
      <c r="F8" s="6" t="s">
        <v>18</v>
      </c>
      <c r="G8" s="6">
        <f>IF(WithSupportMen1=0,30,30/3*4)</f>
        <v>30</v>
      </c>
      <c r="H8" s="6" t="s">
        <v>22</v>
      </c>
      <c r="I8" s="6">
        <f>DAYS2</f>
        <v>254</v>
      </c>
      <c r="J8" s="6" t="s">
        <v>31</v>
      </c>
      <c r="K8" s="6"/>
      <c r="L8" s="6" t="s">
        <v>28</v>
      </c>
      <c r="M8" s="6">
        <f>JyutenMen</f>
        <v>0</v>
      </c>
      <c r="N8" s="19">
        <f>IF(E8/(G8*4*I8)-M8&lt;0,0,E8/(G8*4*I8)-M8)</f>
        <v>0</v>
      </c>
      <c r="O8" s="96"/>
      <c r="P8" s="101"/>
    </row>
    <row r="9" spans="1:16">
      <c r="A9" s="102"/>
      <c r="B9" s="103"/>
      <c r="C9" s="6" t="s">
        <v>12</v>
      </c>
      <c r="D9" s="6"/>
      <c r="E9" s="4">
        <f>IF(保安業務計画書!$L$6,0,保安業務計画書!$G$6)</f>
        <v>0</v>
      </c>
      <c r="F9" s="6" t="s">
        <v>18</v>
      </c>
      <c r="G9" s="8">
        <f>IF(WithSupportMen1=0,25,25/3*4)</f>
        <v>25</v>
      </c>
      <c r="H9" s="6" t="s">
        <v>22</v>
      </c>
      <c r="I9" s="6">
        <f>DAYS2</f>
        <v>254</v>
      </c>
      <c r="J9" s="6" t="s">
        <v>20</v>
      </c>
      <c r="K9" s="6"/>
      <c r="L9" s="6"/>
      <c r="M9" s="6"/>
      <c r="N9" s="19">
        <f>E9/(G9*4*I9)-K9</f>
        <v>0</v>
      </c>
      <c r="O9" s="96"/>
      <c r="P9" s="101"/>
    </row>
    <row r="10" spans="1:16">
      <c r="A10" s="102"/>
      <c r="B10" s="103"/>
      <c r="C10" s="6" t="s">
        <v>17</v>
      </c>
      <c r="D10" s="6"/>
      <c r="E10" s="4">
        <f>保安業務計画書!$L$6</f>
        <v>0</v>
      </c>
      <c r="F10" s="6" t="s">
        <v>18</v>
      </c>
      <c r="G10" s="6">
        <f>IF(WithSupportMen1&gt;0,20/3*4,20)</f>
        <v>20</v>
      </c>
      <c r="H10" s="6" t="s">
        <v>22</v>
      </c>
      <c r="I10" s="6">
        <f>DAYS2</f>
        <v>254</v>
      </c>
      <c r="J10" s="6" t="s">
        <v>20</v>
      </c>
      <c r="K10" s="6"/>
      <c r="L10" s="6"/>
      <c r="M10" s="6"/>
      <c r="N10" s="19">
        <f>E10/(G10*4*I10)</f>
        <v>0</v>
      </c>
      <c r="O10" s="96"/>
      <c r="P10" s="101"/>
    </row>
    <row r="11" spans="1:16">
      <c r="A11" s="102"/>
      <c r="B11" s="103"/>
      <c r="C11" s="6" t="s">
        <v>13</v>
      </c>
      <c r="D11" s="6"/>
      <c r="E11" s="4">
        <f>保安業務計画書!$H$6</f>
        <v>0</v>
      </c>
      <c r="F11" s="6" t="s">
        <v>16</v>
      </c>
      <c r="G11" s="10">
        <f>IF(E7+E8+E9+E10&gt;0,40000,20000)</f>
        <v>20000</v>
      </c>
      <c r="H11" s="6"/>
      <c r="I11" s="6"/>
      <c r="J11" s="6"/>
      <c r="K11" s="6"/>
      <c r="L11" s="6"/>
      <c r="M11" s="6"/>
      <c r="N11" s="19">
        <f>E11/G11</f>
        <v>0</v>
      </c>
      <c r="O11" s="96"/>
      <c r="P11" s="101"/>
    </row>
    <row r="12" spans="1:16">
      <c r="A12" s="102"/>
      <c r="B12" s="103"/>
      <c r="C12" s="6" t="s">
        <v>14</v>
      </c>
      <c r="D12" s="6"/>
      <c r="E12" s="4">
        <f>保安業務計画書!$I$6</f>
        <v>0</v>
      </c>
      <c r="F12" s="6" t="s">
        <v>16</v>
      </c>
      <c r="G12" s="10">
        <v>20000</v>
      </c>
      <c r="H12" s="6"/>
      <c r="I12" s="6"/>
      <c r="J12" s="6"/>
      <c r="K12" s="6"/>
      <c r="L12" s="6"/>
      <c r="M12" s="6"/>
      <c r="N12" s="19">
        <f>E12/G12</f>
        <v>0</v>
      </c>
      <c r="O12" s="96"/>
      <c r="P12" s="101"/>
    </row>
    <row r="13" spans="1:16">
      <c r="A13" s="102"/>
      <c r="B13" s="103"/>
      <c r="C13" s="45" t="s">
        <v>15</v>
      </c>
      <c r="D13" s="6"/>
      <c r="E13" s="4">
        <f>保安業務計画書!$J$6</f>
        <v>0</v>
      </c>
      <c r="F13" s="6" t="s">
        <v>16</v>
      </c>
      <c r="G13" s="10">
        <v>20000</v>
      </c>
      <c r="H13" s="6"/>
      <c r="I13" s="6"/>
      <c r="J13" s="98" t="s">
        <v>33</v>
      </c>
      <c r="K13" s="99"/>
      <c r="L13" s="99"/>
      <c r="M13" s="100"/>
      <c r="N13" s="19">
        <f>IF(E13&lt;=20000,E13/G13,0)</f>
        <v>0</v>
      </c>
      <c r="O13" s="96"/>
      <c r="P13" s="101"/>
    </row>
    <row r="14" spans="1:16">
      <c r="A14" s="102"/>
      <c r="B14" s="103"/>
      <c r="C14" s="76"/>
      <c r="D14" s="4" t="s">
        <v>29</v>
      </c>
      <c r="E14" s="4">
        <f>保安業務計画書!$J$6</f>
        <v>0</v>
      </c>
      <c r="F14" s="12" t="s">
        <v>30</v>
      </c>
      <c r="G14" s="6"/>
      <c r="H14" s="6"/>
      <c r="I14" s="6"/>
      <c r="J14" s="98" t="s">
        <v>34</v>
      </c>
      <c r="K14" s="99"/>
      <c r="L14" s="99"/>
      <c r="M14" s="100"/>
      <c r="N14" s="19">
        <f>IF(E14&gt;20000,1+(E14-20000)/80000,0)</f>
        <v>0</v>
      </c>
      <c r="O14" s="96"/>
      <c r="P14" s="101"/>
    </row>
    <row r="15" spans="1:16">
      <c r="A15" s="93" t="s">
        <v>1</v>
      </c>
      <c r="B15" s="41" t="s">
        <v>6</v>
      </c>
      <c r="C15" s="3" t="s">
        <v>9</v>
      </c>
      <c r="D15" s="6"/>
      <c r="E15" s="4">
        <f>保安業務計画書!$D$6</f>
        <v>0</v>
      </c>
      <c r="F15" s="5" t="s">
        <v>16</v>
      </c>
      <c r="G15" s="10">
        <v>20000</v>
      </c>
      <c r="H15" s="5"/>
      <c r="I15" s="6"/>
      <c r="J15" s="6"/>
      <c r="K15" s="6"/>
      <c r="L15" s="6"/>
      <c r="M15" s="7"/>
      <c r="N15" s="19">
        <f>E15/G15</f>
        <v>0</v>
      </c>
      <c r="O15" s="89">
        <f>ROUND(SUM(N15:N19),2)</f>
        <v>0</v>
      </c>
      <c r="P15" s="91">
        <f>ROUNDUP(O15,0)</f>
        <v>0</v>
      </c>
    </row>
    <row r="16" spans="1:16">
      <c r="A16" s="85"/>
      <c r="B16" s="41"/>
      <c r="C16" s="3" t="s">
        <v>11</v>
      </c>
      <c r="D16" s="6"/>
      <c r="E16" s="4">
        <f>IF(保安業務計画書!$L$6,0,保安業務計画書!$F$6)</f>
        <v>0</v>
      </c>
      <c r="F16" s="5" t="s">
        <v>18</v>
      </c>
      <c r="G16" s="10">
        <f>IF(WithSupportMen1=0,30,30/3*4)</f>
        <v>30</v>
      </c>
      <c r="H16" s="5" t="s">
        <v>22</v>
      </c>
      <c r="I16" s="6">
        <f>DAYS2</f>
        <v>254</v>
      </c>
      <c r="J16" s="6" t="s">
        <v>20</v>
      </c>
      <c r="K16" s="6"/>
      <c r="L16" s="6"/>
      <c r="M16" s="7"/>
      <c r="N16" s="19">
        <f>E16/(G16*4*I16)</f>
        <v>0</v>
      </c>
      <c r="O16" s="89"/>
      <c r="P16" s="91"/>
    </row>
    <row r="17" spans="1:16">
      <c r="A17" s="85"/>
      <c r="B17" s="41"/>
      <c r="C17" s="3" t="s">
        <v>12</v>
      </c>
      <c r="D17" s="6"/>
      <c r="E17" s="4">
        <f>IF(保安業務計画書!$L$6,0,保安業務計画書!$G$6)</f>
        <v>0</v>
      </c>
      <c r="F17" s="5" t="s">
        <v>18</v>
      </c>
      <c r="G17" s="11">
        <f>IF(WithSupportMen1=0,25,25/3*4)</f>
        <v>25</v>
      </c>
      <c r="H17" s="5" t="s">
        <v>22</v>
      </c>
      <c r="I17" s="6">
        <f>DAYS2</f>
        <v>254</v>
      </c>
      <c r="J17" s="6" t="s">
        <v>20</v>
      </c>
      <c r="K17" s="6"/>
      <c r="L17" s="6"/>
      <c r="M17" s="7"/>
      <c r="N17" s="19">
        <f>E17/(G17*4*I17)</f>
        <v>0</v>
      </c>
      <c r="O17" s="89"/>
      <c r="P17" s="91"/>
    </row>
    <row r="18" spans="1:16">
      <c r="A18" s="85"/>
      <c r="B18" s="41"/>
      <c r="C18" s="3" t="s">
        <v>17</v>
      </c>
      <c r="D18" s="6"/>
      <c r="E18" s="4">
        <f>保安業務計画書!$L$6</f>
        <v>0</v>
      </c>
      <c r="F18" s="5" t="s">
        <v>18</v>
      </c>
      <c r="G18" s="10">
        <f>IF(WithSupportMen1&gt;0,20/3*4,20)</f>
        <v>20</v>
      </c>
      <c r="H18" s="5" t="s">
        <v>22</v>
      </c>
      <c r="I18" s="6">
        <f>DAYS2</f>
        <v>254</v>
      </c>
      <c r="J18" s="6" t="s">
        <v>20</v>
      </c>
      <c r="K18" s="6"/>
      <c r="L18" s="6"/>
      <c r="M18" s="7"/>
      <c r="N18" s="19">
        <f>E18/(G18*4*I18)</f>
        <v>0</v>
      </c>
      <c r="O18" s="89"/>
      <c r="P18" s="91"/>
    </row>
    <row r="19" spans="1:16">
      <c r="A19" s="85"/>
      <c r="B19" s="41"/>
      <c r="C19" s="3" t="s">
        <v>14</v>
      </c>
      <c r="D19" s="6"/>
      <c r="E19" s="4">
        <f>保安業務計画書!$I$6</f>
        <v>0</v>
      </c>
      <c r="F19" s="5" t="s">
        <v>16</v>
      </c>
      <c r="G19" s="10">
        <v>20000</v>
      </c>
      <c r="H19" s="5"/>
      <c r="I19" s="6"/>
      <c r="J19" s="6"/>
      <c r="K19" s="6"/>
      <c r="L19" s="6"/>
      <c r="M19" s="7"/>
      <c r="N19" s="19">
        <f>E19/G19</f>
        <v>0</v>
      </c>
      <c r="O19" s="89"/>
      <c r="P19" s="91"/>
    </row>
    <row r="20" spans="1:16">
      <c r="A20" s="85"/>
      <c r="B20" s="41" t="s">
        <v>23</v>
      </c>
      <c r="C20" s="3" t="s">
        <v>9</v>
      </c>
      <c r="D20" s="6"/>
      <c r="E20" s="4">
        <f>保安業務計画書!$D$6</f>
        <v>0</v>
      </c>
      <c r="F20" s="5" t="s">
        <v>16</v>
      </c>
      <c r="G20" s="10">
        <v>20000</v>
      </c>
      <c r="H20" s="5"/>
      <c r="I20" s="6"/>
      <c r="J20" s="6"/>
      <c r="K20" s="6"/>
      <c r="L20" s="6"/>
      <c r="M20" s="7"/>
      <c r="N20" s="19">
        <f>E20/G20</f>
        <v>0</v>
      </c>
      <c r="O20" s="89">
        <f>ROUND(SUM(N20:N24),2)</f>
        <v>0</v>
      </c>
      <c r="P20" s="90">
        <f>ROUNDUP(O20,0)</f>
        <v>0</v>
      </c>
    </row>
    <row r="21" spans="1:16">
      <c r="A21" s="85"/>
      <c r="B21" s="41"/>
      <c r="C21" s="3" t="s">
        <v>11</v>
      </c>
      <c r="D21" s="6"/>
      <c r="E21" s="4">
        <f>IF(保安業務計画書!$L$6,0,保安業務計画書!$F$6)</f>
        <v>0</v>
      </c>
      <c r="F21" s="5" t="s">
        <v>18</v>
      </c>
      <c r="G21" s="10">
        <f>IF(WithSupportMen1=0,30,30/3*4)</f>
        <v>30</v>
      </c>
      <c r="H21" s="5" t="s">
        <v>22</v>
      </c>
      <c r="I21" s="6">
        <f>DAYS2</f>
        <v>254</v>
      </c>
      <c r="J21" s="6" t="s">
        <v>20</v>
      </c>
      <c r="K21" s="6"/>
      <c r="L21" s="6"/>
      <c r="M21" s="7"/>
      <c r="N21" s="19">
        <f>E21/(G21*4*I21)</f>
        <v>0</v>
      </c>
      <c r="O21" s="89"/>
      <c r="P21" s="90"/>
    </row>
    <row r="22" spans="1:16">
      <c r="A22" s="85"/>
      <c r="B22" s="41"/>
      <c r="C22" s="3" t="s">
        <v>12</v>
      </c>
      <c r="D22" s="6"/>
      <c r="E22" s="4">
        <f>IF(保安業務計画書!$L$6,0,保安業務計画書!$G$6)</f>
        <v>0</v>
      </c>
      <c r="F22" s="5" t="s">
        <v>18</v>
      </c>
      <c r="G22" s="11">
        <f>IF(WithSupportMen1=0,25,25/3*4)</f>
        <v>25</v>
      </c>
      <c r="H22" s="5" t="s">
        <v>22</v>
      </c>
      <c r="I22" s="6">
        <f>DAYS2</f>
        <v>254</v>
      </c>
      <c r="J22" s="6" t="s">
        <v>20</v>
      </c>
      <c r="K22" s="6"/>
      <c r="L22" s="6"/>
      <c r="M22" s="7"/>
      <c r="N22" s="19">
        <f>E22/(G22*4*I22)</f>
        <v>0</v>
      </c>
      <c r="O22" s="89"/>
      <c r="P22" s="90"/>
    </row>
    <row r="23" spans="1:16">
      <c r="A23" s="85"/>
      <c r="B23" s="41"/>
      <c r="C23" s="3" t="s">
        <v>17</v>
      </c>
      <c r="D23" s="6"/>
      <c r="E23" s="4">
        <f>保安業務計画書!$L$6</f>
        <v>0</v>
      </c>
      <c r="F23" s="5" t="s">
        <v>18</v>
      </c>
      <c r="G23" s="11">
        <f>IF(WithSupportMen1&gt;0,20/3*4,20)</f>
        <v>20</v>
      </c>
      <c r="H23" s="5" t="s">
        <v>22</v>
      </c>
      <c r="I23" s="6">
        <f>DAYS2</f>
        <v>254</v>
      </c>
      <c r="J23" s="6" t="s">
        <v>20</v>
      </c>
      <c r="K23" s="6"/>
      <c r="L23" s="6"/>
      <c r="M23" s="7"/>
      <c r="N23" s="19">
        <f>E23/(G23*4*I23)</f>
        <v>0</v>
      </c>
      <c r="O23" s="89"/>
      <c r="P23" s="90"/>
    </row>
    <row r="24" spans="1:16">
      <c r="A24" s="85"/>
      <c r="B24" s="41"/>
      <c r="C24" s="3" t="s">
        <v>14</v>
      </c>
      <c r="D24" s="6"/>
      <c r="E24" s="4">
        <f>保安業務計画書!$I$6</f>
        <v>0</v>
      </c>
      <c r="F24" s="5" t="s">
        <v>16</v>
      </c>
      <c r="G24" s="10">
        <v>20000</v>
      </c>
      <c r="H24" s="5"/>
      <c r="I24" s="6"/>
      <c r="J24" s="6"/>
      <c r="K24" s="6"/>
      <c r="L24" s="6"/>
      <c r="M24" s="7"/>
      <c r="N24" s="19">
        <f>E24/G24</f>
        <v>0</v>
      </c>
      <c r="O24" s="89"/>
      <c r="P24" s="90"/>
    </row>
    <row r="25" spans="1:16">
      <c r="A25" s="85"/>
      <c r="B25" s="41" t="s">
        <v>24</v>
      </c>
      <c r="C25" s="3" t="s">
        <v>9</v>
      </c>
      <c r="D25" s="6"/>
      <c r="E25" s="4">
        <f>保安業務計画書!$D$6</f>
        <v>0</v>
      </c>
      <c r="F25" s="5" t="s">
        <v>16</v>
      </c>
      <c r="G25" s="10">
        <v>20000</v>
      </c>
      <c r="H25" s="5"/>
      <c r="I25" s="6"/>
      <c r="J25" s="6"/>
      <c r="K25" s="6"/>
      <c r="L25" s="6"/>
      <c r="M25" s="7"/>
      <c r="N25" s="19">
        <f>E25/G25</f>
        <v>0</v>
      </c>
      <c r="O25" s="89">
        <f>ROUND(SUM(N25:N30),2)</f>
        <v>0</v>
      </c>
      <c r="P25" s="90">
        <f>ROUNDUP(O25,0)</f>
        <v>0</v>
      </c>
    </row>
    <row r="26" spans="1:16">
      <c r="A26" s="85"/>
      <c r="B26" s="41"/>
      <c r="C26" s="3" t="s">
        <v>10</v>
      </c>
      <c r="D26" s="6"/>
      <c r="E26" s="4">
        <f>保安業務計画書!$E$6</f>
        <v>0</v>
      </c>
      <c r="F26" s="5" t="s">
        <v>18</v>
      </c>
      <c r="G26" s="10" t="s">
        <v>19</v>
      </c>
      <c r="H26" s="5"/>
      <c r="I26" s="6">
        <f>DAYS</f>
        <v>21</v>
      </c>
      <c r="J26" s="6" t="s">
        <v>20</v>
      </c>
      <c r="K26" s="6"/>
      <c r="L26" s="6"/>
      <c r="M26" s="7"/>
      <c r="N26" s="19">
        <f>ROUND(E26/(100*I26),3)</f>
        <v>0</v>
      </c>
      <c r="O26" s="89"/>
      <c r="P26" s="90"/>
    </row>
    <row r="27" spans="1:16">
      <c r="A27" s="85"/>
      <c r="B27" s="41"/>
      <c r="C27" s="3" t="s">
        <v>11</v>
      </c>
      <c r="D27" s="6"/>
      <c r="E27" s="4">
        <f>IF(保安業務計画書!$L$6,0,保安業務計画書!$F$6)</f>
        <v>0</v>
      </c>
      <c r="F27" s="5" t="s">
        <v>18</v>
      </c>
      <c r="G27" s="10">
        <f>IF(WithSupportMen1=0,30,30/3*4)</f>
        <v>30</v>
      </c>
      <c r="H27" s="5" t="s">
        <v>22</v>
      </c>
      <c r="I27" s="6">
        <f>DAYS2</f>
        <v>254</v>
      </c>
      <c r="J27" s="6" t="s">
        <v>20</v>
      </c>
      <c r="K27" s="6"/>
      <c r="L27" s="6"/>
      <c r="M27" s="7"/>
      <c r="N27" s="19">
        <f>E27/(G27*4*I27)</f>
        <v>0</v>
      </c>
      <c r="O27" s="89"/>
      <c r="P27" s="90"/>
    </row>
    <row r="28" spans="1:16">
      <c r="A28" s="85"/>
      <c r="B28" s="41"/>
      <c r="C28" s="3" t="s">
        <v>12</v>
      </c>
      <c r="D28" s="6"/>
      <c r="E28" s="4">
        <f>IF(保安業務計画書!$L$6,0,保安業務計画書!$G$6)</f>
        <v>0</v>
      </c>
      <c r="F28" s="5" t="s">
        <v>18</v>
      </c>
      <c r="G28" s="11">
        <f>IF(WithSupportMen1=0,25,25/3*4)</f>
        <v>25</v>
      </c>
      <c r="H28" s="5" t="s">
        <v>22</v>
      </c>
      <c r="I28" s="6">
        <f>DAYS2</f>
        <v>254</v>
      </c>
      <c r="J28" s="6" t="s">
        <v>20</v>
      </c>
      <c r="K28" s="6"/>
      <c r="L28" s="6"/>
      <c r="M28" s="7"/>
      <c r="N28" s="19">
        <f>E28/(G28*4*I28)</f>
        <v>0</v>
      </c>
      <c r="O28" s="89"/>
      <c r="P28" s="90"/>
    </row>
    <row r="29" spans="1:16">
      <c r="A29" s="85"/>
      <c r="B29" s="41"/>
      <c r="C29" s="3" t="s">
        <v>17</v>
      </c>
      <c r="D29" s="6"/>
      <c r="E29" s="4">
        <f>保安業務計画書!$L$6</f>
        <v>0</v>
      </c>
      <c r="F29" s="5" t="s">
        <v>18</v>
      </c>
      <c r="G29" s="11">
        <f>IF(WithSupportMen1&gt;0,20/3*4,20)</f>
        <v>20</v>
      </c>
      <c r="H29" s="5" t="s">
        <v>22</v>
      </c>
      <c r="I29" s="6">
        <f>DAYS2</f>
        <v>254</v>
      </c>
      <c r="J29" s="6" t="s">
        <v>20</v>
      </c>
      <c r="K29" s="6"/>
      <c r="L29" s="6"/>
      <c r="M29" s="7"/>
      <c r="N29" s="19">
        <f>E29/(G29*4*I29)</f>
        <v>0</v>
      </c>
      <c r="O29" s="89"/>
      <c r="P29" s="90"/>
    </row>
    <row r="30" spans="1:16">
      <c r="A30" s="85"/>
      <c r="B30" s="41"/>
      <c r="C30" s="3" t="s">
        <v>14</v>
      </c>
      <c r="D30" s="6"/>
      <c r="E30" s="4">
        <f>保安業務計画書!$I$6</f>
        <v>0</v>
      </c>
      <c r="F30" s="5" t="s">
        <v>16</v>
      </c>
      <c r="G30" s="10">
        <v>20000</v>
      </c>
      <c r="H30" s="5"/>
      <c r="I30" s="6"/>
      <c r="J30" s="6"/>
      <c r="K30" s="6"/>
      <c r="L30" s="6"/>
      <c r="M30" s="7"/>
      <c r="N30" s="19">
        <f>E30/G30</f>
        <v>0</v>
      </c>
      <c r="O30" s="89"/>
      <c r="P30" s="90"/>
    </row>
    <row r="31" spans="1:16">
      <c r="A31" s="85"/>
      <c r="B31" s="41" t="s">
        <v>25</v>
      </c>
      <c r="C31" s="3" t="s">
        <v>9</v>
      </c>
      <c r="D31" s="6"/>
      <c r="E31" s="4">
        <f>保安業務計画書!$D$6</f>
        <v>0</v>
      </c>
      <c r="F31" s="5" t="s">
        <v>16</v>
      </c>
      <c r="G31" s="10">
        <v>20000</v>
      </c>
      <c r="H31" s="5"/>
      <c r="I31" s="6"/>
      <c r="J31" s="6"/>
      <c r="K31" s="6"/>
      <c r="L31" s="6"/>
      <c r="M31" s="7"/>
      <c r="N31" s="19">
        <f>E31/G31</f>
        <v>0</v>
      </c>
      <c r="O31" s="89">
        <f>ROUND(SUM(N31:N36),2)</f>
        <v>0</v>
      </c>
      <c r="P31" s="90">
        <f>ROUNDUP(O31,0)</f>
        <v>0</v>
      </c>
    </row>
    <row r="32" spans="1:16">
      <c r="A32" s="85"/>
      <c r="B32" s="41"/>
      <c r="C32" s="3" t="s">
        <v>10</v>
      </c>
      <c r="D32" s="6"/>
      <c r="E32" s="4">
        <f>保安業務計画書!$E$6</f>
        <v>0</v>
      </c>
      <c r="F32" s="5" t="s">
        <v>18</v>
      </c>
      <c r="G32" s="10" t="s">
        <v>19</v>
      </c>
      <c r="H32" s="5"/>
      <c r="I32" s="6">
        <f>DAYS</f>
        <v>21</v>
      </c>
      <c r="J32" s="6" t="s">
        <v>20</v>
      </c>
      <c r="K32" s="6"/>
      <c r="L32" s="6"/>
      <c r="M32" s="7"/>
      <c r="N32" s="19">
        <f>ROUND(E32/(100*I32),3)</f>
        <v>0</v>
      </c>
      <c r="O32" s="89"/>
      <c r="P32" s="90"/>
    </row>
    <row r="33" spans="1:16">
      <c r="A33" s="85"/>
      <c r="B33" s="41"/>
      <c r="C33" s="3" t="s">
        <v>11</v>
      </c>
      <c r="D33" s="6"/>
      <c r="E33" s="4">
        <f>IF(保安業務計画書!$L$6,0,保安業務計画書!$F$6)</f>
        <v>0</v>
      </c>
      <c r="F33" s="5" t="s">
        <v>18</v>
      </c>
      <c r="G33" s="10">
        <f>IF(WithSupportMen1=0,30,30/3*4)</f>
        <v>30</v>
      </c>
      <c r="H33" s="5" t="s">
        <v>22</v>
      </c>
      <c r="I33" s="6">
        <f>DAYS2</f>
        <v>254</v>
      </c>
      <c r="J33" s="6" t="s">
        <v>20</v>
      </c>
      <c r="K33" s="6"/>
      <c r="L33" s="6"/>
      <c r="M33" s="7"/>
      <c r="N33" s="19">
        <f>E33/(G33*4*I33)</f>
        <v>0</v>
      </c>
      <c r="O33" s="89"/>
      <c r="P33" s="90"/>
    </row>
    <row r="34" spans="1:16">
      <c r="A34" s="85"/>
      <c r="B34" s="41"/>
      <c r="C34" s="3" t="s">
        <v>12</v>
      </c>
      <c r="D34" s="6"/>
      <c r="E34" s="4">
        <f>IF(保安業務計画書!$L$6,0,保安業務計画書!$G$6)</f>
        <v>0</v>
      </c>
      <c r="F34" s="5" t="s">
        <v>18</v>
      </c>
      <c r="G34" s="11">
        <f>IF(WithSupportMen1=0,25,25/3*4)</f>
        <v>25</v>
      </c>
      <c r="H34" s="5" t="s">
        <v>22</v>
      </c>
      <c r="I34" s="6">
        <f>DAYS2</f>
        <v>254</v>
      </c>
      <c r="J34" s="6" t="s">
        <v>20</v>
      </c>
      <c r="K34" s="6"/>
      <c r="L34" s="6"/>
      <c r="M34" s="7"/>
      <c r="N34" s="19">
        <f>E34/(G34*4*I34)</f>
        <v>0</v>
      </c>
      <c r="O34" s="89"/>
      <c r="P34" s="90"/>
    </row>
    <row r="35" spans="1:16">
      <c r="A35" s="85"/>
      <c r="B35" s="41"/>
      <c r="C35" s="3" t="s">
        <v>17</v>
      </c>
      <c r="D35" s="6"/>
      <c r="E35" s="4">
        <f>保安業務計画書!$L$6</f>
        <v>0</v>
      </c>
      <c r="F35" s="5" t="s">
        <v>18</v>
      </c>
      <c r="G35" s="11">
        <f>IF(WithSupportMen1&gt;0,20/3*4,20)</f>
        <v>20</v>
      </c>
      <c r="H35" s="5" t="s">
        <v>22</v>
      </c>
      <c r="I35" s="6">
        <f>DAYS2</f>
        <v>254</v>
      </c>
      <c r="J35" s="6" t="s">
        <v>20</v>
      </c>
      <c r="K35" s="6"/>
      <c r="L35" s="6"/>
      <c r="M35" s="7"/>
      <c r="N35" s="19">
        <f>E35/(G35*4*I35)</f>
        <v>0</v>
      </c>
      <c r="O35" s="89"/>
      <c r="P35" s="90"/>
    </row>
    <row r="36" spans="1:16">
      <c r="A36" s="85"/>
      <c r="B36" s="41"/>
      <c r="C36" s="3" t="s">
        <v>14</v>
      </c>
      <c r="D36" s="6"/>
      <c r="E36" s="4">
        <f>保安業務計画書!$I$6</f>
        <v>0</v>
      </c>
      <c r="F36" s="5" t="s">
        <v>16</v>
      </c>
      <c r="G36" s="10">
        <v>20000</v>
      </c>
      <c r="H36" s="5"/>
      <c r="I36" s="6"/>
      <c r="J36" s="6"/>
      <c r="K36" s="6"/>
      <c r="L36" s="6"/>
      <c r="M36" s="7"/>
      <c r="N36" s="19">
        <f>E36/G36</f>
        <v>0</v>
      </c>
      <c r="O36" s="89"/>
      <c r="P36" s="90"/>
    </row>
    <row r="37" spans="1:16">
      <c r="A37" s="85"/>
      <c r="B37" s="41" t="s">
        <v>26</v>
      </c>
      <c r="C37" s="3" t="s">
        <v>9</v>
      </c>
      <c r="D37" s="6"/>
      <c r="E37" s="4">
        <f>保安業務計画書!$D$6</f>
        <v>0</v>
      </c>
      <c r="F37" s="5" t="s">
        <v>16</v>
      </c>
      <c r="G37" s="10">
        <v>20000</v>
      </c>
      <c r="H37" s="5"/>
      <c r="I37" s="6"/>
      <c r="J37" s="6"/>
      <c r="K37" s="6"/>
      <c r="L37" s="6"/>
      <c r="M37" s="7"/>
      <c r="N37" s="19">
        <f>E37/G37</f>
        <v>0</v>
      </c>
      <c r="O37" s="89">
        <f>ROUND(SUM(N37:N40),2)</f>
        <v>0</v>
      </c>
      <c r="P37" s="90">
        <f>ROUNDUP(O37,0)</f>
        <v>0</v>
      </c>
    </row>
    <row r="38" spans="1:16">
      <c r="A38" s="85"/>
      <c r="B38" s="41"/>
      <c r="C38" s="3" t="s">
        <v>12</v>
      </c>
      <c r="D38" s="6"/>
      <c r="E38" s="4">
        <f>IF(保安業務計画書!$L$6,0,保安業務計画書!$G$6)</f>
        <v>0</v>
      </c>
      <c r="F38" s="5" t="s">
        <v>18</v>
      </c>
      <c r="G38" s="11">
        <f>IF(WithSupportMen1=0,25,25/3*4)</f>
        <v>25</v>
      </c>
      <c r="H38" s="5" t="s">
        <v>22</v>
      </c>
      <c r="I38" s="6">
        <f>DAYS2</f>
        <v>254</v>
      </c>
      <c r="J38" s="6" t="s">
        <v>20</v>
      </c>
      <c r="K38" s="6"/>
      <c r="L38" s="6"/>
      <c r="M38" s="7"/>
      <c r="N38" s="19">
        <f>E38/(G38*4*I38)</f>
        <v>0</v>
      </c>
      <c r="O38" s="89"/>
      <c r="P38" s="90"/>
    </row>
    <row r="39" spans="1:16">
      <c r="A39" s="85"/>
      <c r="B39" s="41"/>
      <c r="C39" s="3" t="s">
        <v>17</v>
      </c>
      <c r="D39" s="6"/>
      <c r="E39" s="4">
        <f>保安業務計画書!$L$6</f>
        <v>0</v>
      </c>
      <c r="F39" s="5" t="s">
        <v>18</v>
      </c>
      <c r="G39" s="11">
        <f>IF(WithSupportMen1&gt;0,25/3*4,25)</f>
        <v>25</v>
      </c>
      <c r="H39" s="5" t="s">
        <v>22</v>
      </c>
      <c r="I39" s="6">
        <f>DAYS2</f>
        <v>254</v>
      </c>
      <c r="J39" s="6" t="s">
        <v>20</v>
      </c>
      <c r="K39" s="6"/>
      <c r="L39" s="6"/>
      <c r="M39" s="7"/>
      <c r="N39" s="19">
        <f>E39/(G39*4*I39)</f>
        <v>0</v>
      </c>
      <c r="O39" s="89"/>
      <c r="P39" s="90"/>
    </row>
    <row r="40" spans="1:16">
      <c r="A40" s="85"/>
      <c r="B40" s="41"/>
      <c r="C40" s="3" t="s">
        <v>14</v>
      </c>
      <c r="D40" s="6"/>
      <c r="E40" s="4">
        <f>保安業務計画書!$I$6</f>
        <v>0</v>
      </c>
      <c r="F40" s="5" t="s">
        <v>16</v>
      </c>
      <c r="G40" s="10">
        <v>20000</v>
      </c>
      <c r="H40" s="5"/>
      <c r="I40" s="6"/>
      <c r="J40" s="6"/>
      <c r="K40" s="6"/>
      <c r="L40" s="6"/>
      <c r="M40" s="7"/>
      <c r="N40" s="19">
        <f>E40/G40</f>
        <v>0</v>
      </c>
      <c r="O40" s="89"/>
      <c r="P40" s="90"/>
    </row>
    <row r="41" spans="1:16">
      <c r="A41" s="85"/>
      <c r="B41" s="41" t="s">
        <v>27</v>
      </c>
      <c r="C41" s="3" t="s">
        <v>9</v>
      </c>
      <c r="D41" s="6"/>
      <c r="E41" s="4">
        <f>保安業務計画書!$D$6</f>
        <v>0</v>
      </c>
      <c r="F41" s="5" t="s">
        <v>16</v>
      </c>
      <c r="G41" s="10">
        <v>20000</v>
      </c>
      <c r="H41" s="5"/>
      <c r="I41" s="6"/>
      <c r="J41" s="6"/>
      <c r="K41" s="6"/>
      <c r="L41" s="6"/>
      <c r="M41" s="7"/>
      <c r="N41" s="19">
        <f>E41/G41</f>
        <v>0</v>
      </c>
      <c r="O41" s="89">
        <f>ROUND(SUM(N41:N45),2)</f>
        <v>0</v>
      </c>
      <c r="P41" s="90">
        <f>ROUNDUP(O41,0)</f>
        <v>0</v>
      </c>
    </row>
    <row r="42" spans="1:16">
      <c r="A42" s="85"/>
      <c r="B42" s="41"/>
      <c r="C42" s="3" t="s">
        <v>11</v>
      </c>
      <c r="D42" s="6"/>
      <c r="E42" s="4">
        <f>IF(保安業務計画書!$L$6,0,保安業務計画書!$F$6)</f>
        <v>0</v>
      </c>
      <c r="F42" s="5" t="s">
        <v>18</v>
      </c>
      <c r="G42" s="10">
        <f>IF(WithSupportMen1=0,30,30/3*4)</f>
        <v>30</v>
      </c>
      <c r="H42" s="5" t="s">
        <v>22</v>
      </c>
      <c r="I42" s="6">
        <f>DAYS2</f>
        <v>254</v>
      </c>
      <c r="J42" s="6" t="s">
        <v>20</v>
      </c>
      <c r="K42" s="6"/>
      <c r="L42" s="6"/>
      <c r="M42" s="7"/>
      <c r="N42" s="19">
        <f>E42/(G42*4*I42)</f>
        <v>0</v>
      </c>
      <c r="O42" s="89"/>
      <c r="P42" s="90"/>
    </row>
    <row r="43" spans="1:16">
      <c r="A43" s="85"/>
      <c r="B43" s="41"/>
      <c r="C43" s="3" t="s">
        <v>12</v>
      </c>
      <c r="D43" s="6"/>
      <c r="E43" s="4">
        <f>IF(保安業務計画書!$L$6,0,保安業務計画書!$G$6)</f>
        <v>0</v>
      </c>
      <c r="F43" s="5" t="s">
        <v>18</v>
      </c>
      <c r="G43" s="11">
        <f>IF(WithSupportMen1=0,25,25/3*4)</f>
        <v>25</v>
      </c>
      <c r="H43" s="5" t="s">
        <v>22</v>
      </c>
      <c r="I43" s="6">
        <f>DAYS2</f>
        <v>254</v>
      </c>
      <c r="J43" s="6" t="s">
        <v>20</v>
      </c>
      <c r="K43" s="6"/>
      <c r="L43" s="6"/>
      <c r="M43" s="7"/>
      <c r="N43" s="19">
        <f>E43/(G43*4*I43)</f>
        <v>0</v>
      </c>
      <c r="O43" s="89"/>
      <c r="P43" s="90"/>
    </row>
    <row r="44" spans="1:16">
      <c r="A44" s="85"/>
      <c r="B44" s="41"/>
      <c r="C44" s="3" t="s">
        <v>17</v>
      </c>
      <c r="D44" s="6"/>
      <c r="E44" s="4">
        <f>保安業務計画書!$L$6</f>
        <v>0</v>
      </c>
      <c r="F44" s="5" t="s">
        <v>18</v>
      </c>
      <c r="G44" s="11">
        <f>IF(WithSupportMen1&gt;0,20/3*4,20)</f>
        <v>20</v>
      </c>
      <c r="H44" s="5" t="s">
        <v>22</v>
      </c>
      <c r="I44" s="6">
        <f>DAYS2</f>
        <v>254</v>
      </c>
      <c r="J44" s="6" t="s">
        <v>20</v>
      </c>
      <c r="K44" s="6"/>
      <c r="L44" s="6"/>
      <c r="M44" s="7"/>
      <c r="N44" s="19">
        <f>E44/(G44*4*I44)</f>
        <v>0</v>
      </c>
      <c r="O44" s="89"/>
      <c r="P44" s="90"/>
    </row>
    <row r="45" spans="1:16">
      <c r="A45" s="86"/>
      <c r="B45" s="41"/>
      <c r="C45" s="3" t="s">
        <v>14</v>
      </c>
      <c r="D45" s="6"/>
      <c r="E45" s="4">
        <f>保安業務計画書!$I$6</f>
        <v>0</v>
      </c>
      <c r="F45" s="5" t="s">
        <v>16</v>
      </c>
      <c r="G45" s="10">
        <v>20000</v>
      </c>
      <c r="H45" s="5"/>
      <c r="I45" s="6"/>
      <c r="J45" s="6"/>
      <c r="K45" s="6"/>
      <c r="L45" s="6"/>
      <c r="M45" s="7"/>
      <c r="N45" s="19">
        <f>E45/G45</f>
        <v>0</v>
      </c>
      <c r="O45" s="89"/>
      <c r="P45" s="90"/>
    </row>
  </sheetData>
  <sheetProtection sheet="1" objects="1" scenarios="1"/>
  <mergeCells count="30">
    <mergeCell ref="A1:P1"/>
    <mergeCell ref="J13:M13"/>
    <mergeCell ref="J14:M14"/>
    <mergeCell ref="P6:P14"/>
    <mergeCell ref="A6:B14"/>
    <mergeCell ref="C13:C14"/>
    <mergeCell ref="A5:B5"/>
    <mergeCell ref="P15:P19"/>
    <mergeCell ref="B20:B24"/>
    <mergeCell ref="O20:O24"/>
    <mergeCell ref="P20:P24"/>
    <mergeCell ref="A3:B3"/>
    <mergeCell ref="C3:P3"/>
    <mergeCell ref="A15:A45"/>
    <mergeCell ref="C5:M5"/>
    <mergeCell ref="O6:O14"/>
    <mergeCell ref="B37:B40"/>
    <mergeCell ref="O37:O40"/>
    <mergeCell ref="B31:B36"/>
    <mergeCell ref="O31:O36"/>
    <mergeCell ref="B15:B19"/>
    <mergeCell ref="O15:O19"/>
    <mergeCell ref="P37:P40"/>
    <mergeCell ref="B41:B45"/>
    <mergeCell ref="O41:O45"/>
    <mergeCell ref="P41:P45"/>
    <mergeCell ref="B25:B30"/>
    <mergeCell ref="O25:O30"/>
    <mergeCell ref="P25:P30"/>
    <mergeCell ref="P31:P36"/>
  </mergeCells>
  <phoneticPr fontId="2"/>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保安業務計画書</vt:lpstr>
      <vt:lpstr>必要数算定表</vt:lpstr>
      <vt:lpstr>ChosaMen</vt:lpstr>
      <vt:lpstr>DAYS</vt:lpstr>
      <vt:lpstr>DAYS2</vt:lpstr>
      <vt:lpstr>JyutenMen</vt:lpstr>
      <vt:lpstr>保安業務計画書!Print_Area</vt:lpstr>
      <vt:lpstr>WithSupportMen1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2023-01-18T05:43:26Z</dcterms:created>
  <dcterms:modified xsi:type="dcterms:W3CDTF">2023-02-09T02:58:42Z</dcterms:modified>
</cp:coreProperties>
</file>