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4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Y10" i="4" s="1"/>
  <c r="U6" i="5"/>
  <c r="AQ10" i="4" s="1"/>
  <c r="T6" i="5"/>
  <c r="S6" i="5"/>
  <c r="AY8" i="4" s="1"/>
  <c r="R6" i="5"/>
  <c r="AQ8" i="4" s="1"/>
  <c r="Q6" i="5"/>
  <c r="P6" i="5"/>
  <c r="O6" i="5"/>
  <c r="R10" i="4" s="1"/>
  <c r="N6" i="5"/>
  <c r="J10" i="4" s="1"/>
  <c r="M6" i="5"/>
  <c r="L6" i="5"/>
  <c r="K6" i="5"/>
  <c r="R8" i="4" s="1"/>
  <c r="J6" i="5"/>
  <c r="J8" i="4" s="1"/>
  <c r="I6" i="5"/>
  <c r="B8" i="4" s="1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I10" i="4"/>
  <c r="Z10" i="4"/>
  <c r="B10" i="4"/>
  <c r="AI8" i="4"/>
  <c r="Z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<sst xmlns="http://schemas.openxmlformats.org/spreadsheetml/2006/main" count="217" uniqueCount="107">
  <si>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</si>
  <si>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</si>
  <si>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</si>
  <si>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</si>
  <si>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</si>
  <si>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</si>
  <si>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</si>
  <si>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</si>
  <si>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</si>
  <si>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</si>
  <si>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</si>
  <si>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</si>
  <si>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</si>
  <si>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</si>
  <si>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</si>
  <si>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</si>
  <si>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</si>
  <si>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</si>
  <si>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</si>
  <si>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</si>
  <si>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</si>
  <si>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平成27年度全国平均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</si>
  <si>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</si>
  <si>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</si>
  <si>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</si>
  <si>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「経常損益」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</si>
  <si>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</si>
  <si>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</si>
  <si>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</si>
  <si>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</si>
  <si>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</si>
  <si>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</si>
  <si>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</si>
  <si>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</si>
  <si>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</si>
  <si>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</si>
  <si>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</si>
  <si>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</si>
  <si>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</si>
  <si>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平成23年度から平成25年度における各指標の類似団体平均値は、当時の事業数を基に算出していますが、管路経年化率及び管路更新率については、平成26年度の事業数を基に類似団体平均値を算出しています。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phoneticPr fontId="4"/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</si>
  <si>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</si>
  <si>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</si>
  <si>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</si>
  <si>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</si>
  <si>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</si>
  <si>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</si>
  <si>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</si>
  <si>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</si>
  <si>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</si>
  <si>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</si>
  <si>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</si>
  <si>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</si>
  <si>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</si>
  <si>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</si>
  <si>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</si>
  <si>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</si>
  <si>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</si>
  <si>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</si>
  <si>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</si>
  <si>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</si>
  <si>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</si>
  <si>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</si>
  <si>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</si>
  <si>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</si>
  <si>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</si>
  <si>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</si>
  <si>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</si>
  <si>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</si>
  <si>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</si>
  <si>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</si>
  <si>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</si>
  <si>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</si>
  <si>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</si>
  <si>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</si>
  <si>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</si>
  <si>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</si>
  <si>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</si>
  <si>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</si>
  <si>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</si>
  <si>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</si>
  <si>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</si>
  <si>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</si>
  <si>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</si>
  <si>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</si>
  <si>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</si>
  <si>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</si>
  <si>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</si>
  <si>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</si>
  <si>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</si>
  <si>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</si>
  <si>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</si>
  <si>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</si>
  <si>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</si>
  <si>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三重県　紀宝町</t>
  </si>
  <si>
    <t>法適用</t>
  </si>
  <si>
    <t>水道事業</t>
  </si>
  <si>
    <t>末端給水事業</t>
  </si>
  <si>
    <t>A7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</si>
  <si>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</si>
  <si>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</si>
  <si>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</si>
  <si>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</si>
  <si>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</si>
  <si>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</si>
  <si>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平成27年度5月分料金から料金改定を行い、経常収支比率は100％を上回った。料金回収率も改善が見られたが、類似団体と比べると平均値を下回っている。今後とも、施設の更新にかかる財源などを確保する為にも、経営改善に向けた取組を継続していかなければならない。
累積欠損金比率は減少しているものの、まだまだ有している状態であり、0％となるよう経営改善を図っていく必要がある。
流動比率においては100％を上回っているが、類似団体と比べると平均値を下回っている。
企業債残高対給水収益比率は少しずつ改善してきてはいるが、類似団体の平均値には至っていない。
施設利用率については、余裕があり特に問題はないと思われる。
有収率も改善はしているが、全国平均、類似団体と比べてもまだ低い状態にある為、有収率のさらなる向上に努めていかなくてはならない。</t>
    <rPh sb="0" eb="2">
      <t>ヘイセイ</t>
    </rPh>
    <rPh sb="4" eb="5">
      <t>ネン</t>
    </rPh>
    <rPh sb="5" eb="6">
      <t>ド</t>
    </rPh>
    <rPh sb="7" eb="9">
      <t>ガツブン</t>
    </rPh>
    <rPh sb="9" eb="11">
      <t>リョウキン</t>
    </rPh>
    <rPh sb="13" eb="15">
      <t>リョウキン</t>
    </rPh>
    <rPh sb="15" eb="17">
      <t>カイテイ</t>
    </rPh>
    <rPh sb="18" eb="19">
      <t>オコナ</t>
    </rPh>
    <rPh sb="33" eb="35">
      <t>ウワマワ</t>
    </rPh>
    <rPh sb="44" eb="46">
      <t>カイゼン</t>
    </rPh>
    <rPh sb="47" eb="48">
      <t>ミ</t>
    </rPh>
    <rPh sb="73" eb="75">
      <t>コンゴ</t>
    </rPh>
    <rPh sb="78" eb="80">
      <t>シセツ</t>
    </rPh>
    <rPh sb="81" eb="83">
      <t>コウシン</t>
    </rPh>
    <rPh sb="87" eb="89">
      <t>ザイゲン</t>
    </rPh>
    <rPh sb="92" eb="94">
      <t>カクホ</t>
    </rPh>
    <rPh sb="96" eb="97">
      <t>タメ</t>
    </rPh>
    <rPh sb="100" eb="102">
      <t>ケイエイ</t>
    </rPh>
    <rPh sb="102" eb="104">
      <t>カイゼン</t>
    </rPh>
    <rPh sb="105" eb="106">
      <t>ム</t>
    </rPh>
    <rPh sb="108" eb="110">
      <t>トリクミ</t>
    </rPh>
    <rPh sb="111" eb="113">
      <t>ケイゾク</t>
    </rPh>
    <rPh sb="127" eb="129">
      <t>ルイセキ</t>
    </rPh>
    <rPh sb="129" eb="132">
      <t>ケッソンキン</t>
    </rPh>
    <rPh sb="132" eb="134">
      <t>ヒリツ</t>
    </rPh>
    <rPh sb="135" eb="137">
      <t>ゲンショウ</t>
    </rPh>
    <rPh sb="149" eb="150">
      <t>ユウ</t>
    </rPh>
    <rPh sb="154" eb="156">
      <t>ジョウタイ</t>
    </rPh>
    <rPh sb="167" eb="169">
      <t>ケイエイ</t>
    </rPh>
    <rPh sb="169" eb="171">
      <t>カイゼン</t>
    </rPh>
    <rPh sb="172" eb="173">
      <t>ハカ</t>
    </rPh>
    <rPh sb="177" eb="179">
      <t>ヒツヨウ</t>
    </rPh>
    <rPh sb="198" eb="199">
      <t>ウエ</t>
    </rPh>
    <rPh sb="227" eb="229">
      <t>キギョウ</t>
    </rPh>
    <rPh sb="229" eb="230">
      <t>サイ</t>
    </rPh>
    <rPh sb="230" eb="232">
      <t>ザンダカ</t>
    </rPh>
    <rPh sb="232" eb="233">
      <t>タイ</t>
    </rPh>
    <rPh sb="233" eb="235">
      <t>キュウスイ</t>
    </rPh>
    <rPh sb="235" eb="237">
      <t>シュウエキ</t>
    </rPh>
    <rPh sb="237" eb="239">
      <t>ヒリツ</t>
    </rPh>
    <rPh sb="240" eb="241">
      <t>スコ</t>
    </rPh>
    <rPh sb="244" eb="246">
      <t>カイゼン</t>
    </rPh>
    <rPh sb="265" eb="266">
      <t>イタ</t>
    </rPh>
    <rPh sb="307" eb="309">
      <t>カイゼン</t>
    </rPh>
    <rPh sb="321" eb="323">
      <t>ルイジ</t>
    </rPh>
    <rPh sb="323" eb="325">
      <t>ダンタイ</t>
    </rPh>
    <phoneticPr fontId="4"/>
  </si>
  <si>
    <t>管路経年化率及び管路更新率は、入力誤により0となっているが、管路経年化率は10.02％、管路更新率は0.30％である。　
管路経年化率が類似団体より高い水準となっており、管路更新率については、平成25年度・平成26年度以外については更新率が低くなっていることから、管路の老朽化が進んでおり、必要な更新が進んでいないと分析されるので、必要な財源を確保しつつ計画的な更新が必要である。</t>
    <rPh sb="0" eb="2">
      <t>カンロ</t>
    </rPh>
    <rPh sb="2" eb="5">
      <t>ケイネンカ</t>
    </rPh>
    <rPh sb="5" eb="6">
      <t>リツ</t>
    </rPh>
    <rPh sb="6" eb="7">
      <t>オヨ</t>
    </rPh>
    <rPh sb="8" eb="10">
      <t>カンロ</t>
    </rPh>
    <rPh sb="10" eb="12">
      <t>コウシン</t>
    </rPh>
    <rPh sb="12" eb="13">
      <t>リツ</t>
    </rPh>
    <rPh sb="15" eb="17">
      <t>ニュウリョク</t>
    </rPh>
    <rPh sb="17" eb="18">
      <t>アヤマリ</t>
    </rPh>
    <rPh sb="44" eb="46">
      <t>カンロ</t>
    </rPh>
    <rPh sb="46" eb="48">
      <t>コウシン</t>
    </rPh>
    <rPh sb="48" eb="49">
      <t>リツ</t>
    </rPh>
    <rPh sb="61" eb="62">
      <t>カン</t>
    </rPh>
    <rPh sb="62" eb="63">
      <t>ロ</t>
    </rPh>
    <rPh sb="63" eb="65">
      <t>ケイネン</t>
    </rPh>
    <rPh sb="65" eb="66">
      <t>カ</t>
    </rPh>
    <rPh sb="66" eb="67">
      <t>リツ</t>
    </rPh>
    <rPh sb="68" eb="70">
      <t>ルイジ</t>
    </rPh>
    <rPh sb="70" eb="72">
      <t>ダンタイ</t>
    </rPh>
    <rPh sb="74" eb="75">
      <t>タカ</t>
    </rPh>
    <rPh sb="76" eb="78">
      <t>スイジュン</t>
    </rPh>
    <rPh sb="85" eb="86">
      <t>カン</t>
    </rPh>
    <rPh sb="86" eb="87">
      <t>ロ</t>
    </rPh>
    <rPh sb="87" eb="89">
      <t>コウシン</t>
    </rPh>
    <rPh sb="89" eb="90">
      <t>リツ</t>
    </rPh>
    <rPh sb="96" eb="98">
      <t>ヘイセイ</t>
    </rPh>
    <rPh sb="100" eb="102">
      <t>ネンド</t>
    </rPh>
    <rPh sb="103" eb="105">
      <t>ヘイセイ</t>
    </rPh>
    <rPh sb="107" eb="109">
      <t>ネンド</t>
    </rPh>
    <rPh sb="109" eb="111">
      <t>イガイ</t>
    </rPh>
    <rPh sb="116" eb="118">
      <t>コウシン</t>
    </rPh>
    <rPh sb="118" eb="119">
      <t>リツ</t>
    </rPh>
    <rPh sb="120" eb="121">
      <t>ヒク</t>
    </rPh>
    <rPh sb="132" eb="133">
      <t>カン</t>
    </rPh>
    <rPh sb="133" eb="134">
      <t>ロ</t>
    </rPh>
    <rPh sb="135" eb="137">
      <t>ロウキュウ</t>
    </rPh>
    <rPh sb="137" eb="138">
      <t>カ</t>
    </rPh>
    <rPh sb="139" eb="140">
      <t>スス</t>
    </rPh>
    <rPh sb="145" eb="147">
      <t>ヒツヨウ</t>
    </rPh>
    <rPh sb="148" eb="150">
      <t>コウシン</t>
    </rPh>
    <rPh sb="151" eb="152">
      <t>スス</t>
    </rPh>
    <rPh sb="158" eb="160">
      <t>ブンセキ</t>
    </rPh>
    <rPh sb="166" eb="168">
      <t>ヒツヨウ</t>
    </rPh>
    <rPh sb="169" eb="171">
      <t>ザイゲン</t>
    </rPh>
    <rPh sb="172" eb="174">
      <t>カクホ</t>
    </rPh>
    <rPh sb="177" eb="180">
      <t>ケイカクテキ</t>
    </rPh>
    <rPh sb="181" eb="183">
      <t>コウシン</t>
    </rPh>
    <rPh sb="184" eb="186">
      <t>ヒツヨウ</t>
    </rPh>
    <phoneticPr fontId="4"/>
  </si>
  <si>
    <t>料金改定を行ったことにより経常収支比率は100％を上回り、累積欠損金比率も減少した。今後とも費用の抑制及び収益の確保において改善を行い、累積欠損金比率を0％に近づけるよう努める。
有収率についてもさらなる向上の為、効率的に漏水修理を行っていく必要がある。
管路の老朽化が進んでおり、必要な財源を確保しつつ計画的な更新が必要である。</t>
    <rPh sb="0" eb="2">
      <t>リョウキン</t>
    </rPh>
    <rPh sb="2" eb="4">
      <t>カイテイ</t>
    </rPh>
    <rPh sb="5" eb="6">
      <t>オコナ</t>
    </rPh>
    <rPh sb="37" eb="39">
      <t>ゲンショウ</t>
    </rPh>
    <rPh sb="42" eb="44">
      <t>コンゴ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</si>
</sst>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2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データ!$EC$6:$EG$6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0.19</c:v>
                </c:pt>
                <c:pt idx="2">
                  <c:v>1.37</c:v>
                </c:pt>
                <c:pt idx="3">
                  <c:v>0.7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09664"/>
        <c:axId val="918126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0.5</c:v>
                </c:pt>
                <c:pt idx="1">
                  <c:v>0.6</c:v>
                </c:pt>
                <c:pt idx="2">
                  <c:v>0.71</c:v>
                </c:pt>
                <c:pt idx="3">
                  <c:v>0.68</c:v>
                </c:pt>
                <c:pt idx="4">
                  <c:v>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09664"/>
        <c:axId val="91812608"/>
      </c:lineChart>
      <c:dateAx>
        <c:axId val="91809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1812608"/>
        <c:crosses val="autoZero"/>
        <c:auto val="1"/>
        <c:lblOffset val="100"/>
        <c:baseTimeUnit val="years"/>
      </c:dateAx>
      <c:valAx>
        <c:axId val="918126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1809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72.88</c:v>
                </c:pt>
                <c:pt idx="1">
                  <c:v>74.63</c:v>
                </c:pt>
                <c:pt idx="2">
                  <c:v>78.290000000000006</c:v>
                </c:pt>
                <c:pt idx="3">
                  <c:v>75.22</c:v>
                </c:pt>
                <c:pt idx="4">
                  <c:v>69.069999999999993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044352"/>
        <c:axId val="950462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52.9</c:v>
                </c:pt>
                <c:pt idx="1">
                  <c:v>54.51</c:v>
                </c:pt>
                <c:pt idx="2">
                  <c:v>54.47</c:v>
                </c:pt>
                <c:pt idx="3">
                  <c:v>53.61</c:v>
                </c:pt>
                <c:pt idx="4">
                  <c:v>53.52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44352"/>
        <c:axId val="95046272"/>
      </c:lineChart>
      <c:dateAx>
        <c:axId val="95044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5046272"/>
        <c:crosses val="autoZero"/>
        <c:auto val="1"/>
        <c:lblOffset val="100"/>
        <c:baseTimeUnit val="years"/>
      </c:dateAx>
      <c:valAx>
        <c:axId val="950462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044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70.09</c:v>
                </c:pt>
                <c:pt idx="1">
                  <c:v>66.91</c:v>
                </c:pt>
                <c:pt idx="2">
                  <c:v>68.22</c:v>
                </c:pt>
                <c:pt idx="3">
                  <c:v>69.97</c:v>
                </c:pt>
                <c:pt idx="4">
                  <c:v>75.260000000000005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5078272"/>
        <c:axId val="964239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81.63</c:v>
                </c:pt>
                <c:pt idx="1">
                  <c:v>81.790000000000006</c:v>
                </c:pt>
                <c:pt idx="2">
                  <c:v>81.459999999999994</c:v>
                </c:pt>
                <c:pt idx="3">
                  <c:v>81.31</c:v>
                </c:pt>
                <c:pt idx="4">
                  <c:v>81.459999999999994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78272"/>
        <c:axId val="96423936"/>
      </c:lineChart>
      <c:dateAx>
        <c:axId val="95078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6423936"/>
        <c:crosses val="autoZero"/>
        <c:auto val="1"/>
        <c:lblOffset val="100"/>
        <c:baseTimeUnit val="years"/>
      </c:dateAx>
      <c:valAx>
        <c:axId val="964239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5078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86.03</c:v>
                </c:pt>
                <c:pt idx="1">
                  <c:v>82.96</c:v>
                </c:pt>
                <c:pt idx="2">
                  <c:v>83.16</c:v>
                </c:pt>
                <c:pt idx="3">
                  <c:v>79.56</c:v>
                </c:pt>
                <c:pt idx="4">
                  <c:v>104.36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11712"/>
        <c:axId val="94622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109.08</c:v>
                </c:pt>
                <c:pt idx="1">
                  <c:v>108.33</c:v>
                </c:pt>
                <c:pt idx="2">
                  <c:v>107.95</c:v>
                </c:pt>
                <c:pt idx="3">
                  <c:v>109.49</c:v>
                </c:pt>
                <c:pt idx="4">
                  <c:v>111.06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11712"/>
        <c:axId val="94622080"/>
      </c:lineChart>
      <c:dateAx>
        <c:axId val="94611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622080"/>
        <c:crosses val="autoZero"/>
        <c:auto val="1"/>
        <c:lblOffset val="100"/>
        <c:baseTimeUnit val="years"/>
      </c:dateAx>
      <c:valAx>
        <c:axId val="9462208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611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データ!$DG$6:$DK$6</c:f>
              <c:numCache>
                <c:formatCode>#,##0.00;"△"#,##0.00;"-"</c:formatCode>
                <c:ptCount val="5"/>
                <c:pt idx="0">
                  <c:v>40.76</c:v>
                </c:pt>
                <c:pt idx="1">
                  <c:v>42.42</c:v>
                </c:pt>
                <c:pt idx="2">
                  <c:v>44.18</c:v>
                </c:pt>
                <c:pt idx="3">
                  <c:v>51.5</c:v>
                </c:pt>
                <c:pt idx="4">
                  <c:v>54.39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652288"/>
        <c:axId val="94654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#,##0.00;"△"#,##0.00;"-"</c:formatCode>
                <c:ptCount val="5"/>
                <c:pt idx="0">
                  <c:v>37.25</c:v>
                </c:pt>
                <c:pt idx="1">
                  <c:v>37.799999999999997</c:v>
                </c:pt>
                <c:pt idx="2">
                  <c:v>38.520000000000003</c:v>
                </c:pt>
                <c:pt idx="3">
                  <c:v>46.67</c:v>
                </c:pt>
                <c:pt idx="4">
                  <c:v>47.7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52288"/>
        <c:axId val="94654464"/>
      </c:lineChart>
      <c:dateAx>
        <c:axId val="946522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654464"/>
        <c:crosses val="autoZero"/>
        <c:auto val="1"/>
        <c:lblOffset val="100"/>
        <c:baseTimeUnit val="years"/>
      </c:dateAx>
      <c:valAx>
        <c:axId val="94654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65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データ!$DR$6:$DV$6</c:f>
              <c:numCache>
                <c:formatCode>#,##0.00;"△"#,##0.00;"-"</c:formatCode>
                <c:ptCount val="5"/>
                <c:pt idx="0">
                  <c:v>3.8</c:v>
                </c:pt>
                <c:pt idx="1">
                  <c:v>5.14</c:v>
                </c:pt>
                <c:pt idx="2">
                  <c:v>6.25</c:v>
                </c:pt>
                <c:pt idx="3">
                  <c:v>8.34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01056"/>
        <c:axId val="947029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#,##0.00;"△"#,##0.00;"-"</c:formatCode>
                <c:ptCount val="5"/>
                <c:pt idx="0">
                  <c:v>7.9</c:v>
                </c:pt>
                <c:pt idx="1">
                  <c:v>8.2200000000000006</c:v>
                </c:pt>
                <c:pt idx="2">
                  <c:v>9.43</c:v>
                </c:pt>
                <c:pt idx="3">
                  <c:v>10.029999999999999</c:v>
                </c:pt>
                <c:pt idx="4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01056"/>
        <c:axId val="94702976"/>
      </c:lineChart>
      <c:dateAx>
        <c:axId val="94701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702976"/>
        <c:crosses val="autoZero"/>
        <c:auto val="1"/>
        <c:lblOffset val="100"/>
        <c:baseTimeUnit val="years"/>
      </c:dateAx>
      <c:valAx>
        <c:axId val="947029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7010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データ!$AH$6:$AL$6</c:f>
              <c:numCache>
                <c:formatCode>#,##0.00;"△"#,##0.00;"-"</c:formatCode>
                <c:ptCount val="5"/>
                <c:pt idx="0">
                  <c:v>175.04</c:v>
                </c:pt>
                <c:pt idx="1">
                  <c:v>185.92</c:v>
                </c:pt>
                <c:pt idx="2">
                  <c:v>211.54</c:v>
                </c:pt>
                <c:pt idx="3">
                  <c:v>149.59</c:v>
                </c:pt>
                <c:pt idx="4">
                  <c:v>123.31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39456"/>
        <c:axId val="94749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#,##0.00;"△"#,##0.00;"-"</c:formatCode>
                <c:ptCount val="5"/>
                <c:pt idx="0">
                  <c:v>16.09</c:v>
                </c:pt>
                <c:pt idx="1">
                  <c:v>15.69</c:v>
                </c:pt>
                <c:pt idx="2">
                  <c:v>13.47</c:v>
                </c:pt>
                <c:pt idx="3">
                  <c:v>9.49</c:v>
                </c:pt>
                <c:pt idx="4">
                  <c:v>9.35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39456"/>
        <c:axId val="94749824"/>
      </c:lineChart>
      <c:dateAx>
        <c:axId val="947394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749824"/>
        <c:crosses val="autoZero"/>
        <c:auto val="1"/>
        <c:lblOffset val="100"/>
        <c:baseTimeUnit val="years"/>
      </c:dateAx>
      <c:valAx>
        <c:axId val="947498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739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データ!$AS$6:$AW$6</c:f>
              <c:numCache>
                <c:formatCode>#,##0.00;"△"#,##0.00;"-"</c:formatCode>
                <c:ptCount val="5"/>
                <c:pt idx="0">
                  <c:v>750.87</c:v>
                </c:pt>
                <c:pt idx="1">
                  <c:v>693.77</c:v>
                </c:pt>
                <c:pt idx="2">
                  <c:v>255.45</c:v>
                </c:pt>
                <c:pt idx="3">
                  <c:v>85.63</c:v>
                </c:pt>
                <c:pt idx="4">
                  <c:v>103.72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784512"/>
        <c:axId val="94790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#,##0.00;"△"#,##0.00;"-"</c:formatCode>
                <c:ptCount val="5"/>
                <c:pt idx="0">
                  <c:v>1128.25</c:v>
                </c:pt>
                <c:pt idx="1">
                  <c:v>1159.4100000000001</c:v>
                </c:pt>
                <c:pt idx="2">
                  <c:v>1081.23</c:v>
                </c:pt>
                <c:pt idx="3">
                  <c:v>406.37</c:v>
                </c:pt>
                <c:pt idx="4">
                  <c:v>398.29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84512"/>
        <c:axId val="94790784"/>
      </c:lineChart>
      <c:dateAx>
        <c:axId val="947845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790784"/>
        <c:crosses val="autoZero"/>
        <c:auto val="1"/>
        <c:lblOffset val="100"/>
        <c:baseTimeUnit val="years"/>
      </c:dateAx>
      <c:valAx>
        <c:axId val="947907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7845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968.28</c:v>
                </c:pt>
                <c:pt idx="1">
                  <c:v>920.4</c:v>
                </c:pt>
                <c:pt idx="2">
                  <c:v>877.48</c:v>
                </c:pt>
                <c:pt idx="3">
                  <c:v>737.29</c:v>
                </c:pt>
                <c:pt idx="4">
                  <c:v>591.87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808704"/>
        <c:axId val="948272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474.06</c:v>
                </c:pt>
                <c:pt idx="1">
                  <c:v>458</c:v>
                </c:pt>
                <c:pt idx="2">
                  <c:v>443.13</c:v>
                </c:pt>
                <c:pt idx="3">
                  <c:v>442.54</c:v>
                </c:pt>
                <c:pt idx="4">
                  <c:v>431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08704"/>
        <c:axId val="94827264"/>
      </c:lineChart>
      <c:dateAx>
        <c:axId val="94808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827264"/>
        <c:crosses val="autoZero"/>
        <c:auto val="1"/>
        <c:lblOffset val="100"/>
        <c:baseTimeUnit val="years"/>
      </c:dateAx>
      <c:valAx>
        <c:axId val="9482726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808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66.459999999999994</c:v>
                </c:pt>
                <c:pt idx="1">
                  <c:v>71.05</c:v>
                </c:pt>
                <c:pt idx="2">
                  <c:v>70.650000000000006</c:v>
                </c:pt>
                <c:pt idx="3">
                  <c:v>67.36</c:v>
                </c:pt>
                <c:pt idx="4">
                  <c:v>90.98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853376"/>
        <c:axId val="948678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96.62</c:v>
                </c:pt>
                <c:pt idx="1">
                  <c:v>96.27</c:v>
                </c:pt>
                <c:pt idx="2">
                  <c:v>95.4</c:v>
                </c:pt>
                <c:pt idx="3">
                  <c:v>98.6</c:v>
                </c:pt>
                <c:pt idx="4">
                  <c:v>100.82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53376"/>
        <c:axId val="94867840"/>
      </c:lineChart>
      <c:dateAx>
        <c:axId val="94853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867840"/>
        <c:crosses val="autoZero"/>
        <c:auto val="1"/>
        <c:lblOffset val="100"/>
        <c:baseTimeUnit val="years"/>
      </c:dateAx>
      <c:valAx>
        <c:axId val="948678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853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40544</c:v>
                </c:pt>
                <c:pt idx="1">
                  <c:v>40909</c:v>
                </c:pt>
                <c:pt idx="2">
                  <c:v>41275</c:v>
                </c:pt>
                <c:pt idx="3">
                  <c:v>41640</c:v>
                </c:pt>
                <c:pt idx="4">
                  <c:v>42005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209.83</c:v>
                </c:pt>
                <c:pt idx="1">
                  <c:v>203.36</c:v>
                </c:pt>
                <c:pt idx="2">
                  <c:v>204.79</c:v>
                </c:pt>
                <c:pt idx="3">
                  <c:v>215.16</c:v>
                </c:pt>
                <c:pt idx="4">
                  <c:v>187.56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889472"/>
        <c:axId val="94891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184.53</c:v>
                </c:pt>
                <c:pt idx="1">
                  <c:v>186.94</c:v>
                </c:pt>
                <c:pt idx="2">
                  <c:v>186.15</c:v>
                </c:pt>
                <c:pt idx="3">
                  <c:v>181.67</c:v>
                </c:pt>
                <c:pt idx="4">
                  <c:v>179.55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89472"/>
        <c:axId val="94891392"/>
      </c:lineChart>
      <c:dateAx>
        <c:axId val="948894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4891392"/>
        <c:crosses val="autoZero"/>
        <c:auto val="1"/>
        <c:lblOffset val="100"/>
        <c:baseTimeUnit val="years"/>
      </c:dateAx>
      <c:valAx>
        <c:axId val="948913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948894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F4277BC-30E4-4266-91D5-68C1F0E82A3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【113.56】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990BA7D-5383-4D16-B738-2ACC3DDDECB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66A214-28B9-4A84-9BCA-9296A62046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【262.74】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74AD17-A8AA-4A7D-877C-84A3EFA23F0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【276.38】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CC22578-84EF-4AF0-A669-91BFA51E54A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46DF1C0-86AA-4484-B256-AD295D1C35A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【59.76】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3797F-8967-4D45-88BC-7E016710946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【163.72】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617DBF7-5CBA-41A3-9146-B0CD9746B61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【104.99】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645B2BB-AEB8-413B-AF84-0D917C8F8E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502B9EF-0D34-4E94-A43C-AC932C6E755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【13.18】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E6593F-6AF7-48F0-B495-69F2A3E5655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【0.85】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zoomScaleNormal="100" workbookViewId="0"/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7" t="s">
        <v>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</row>
    <row r="3" spans="1:78" ht="9.75" customHeight="1">
      <c r="A3" s="2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</row>
    <row r="4" spans="1:78" ht="9.75" customHeight="1">
      <c r="A4" s="2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8" t="str">
        <f>データ!H6</f>
        <v>三重県　紀宝町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79" t="s">
        <v>1</v>
      </c>
      <c r="C7" s="80"/>
      <c r="D7" s="80"/>
      <c r="E7" s="80"/>
      <c r="F7" s="80"/>
      <c r="G7" s="80"/>
      <c r="H7" s="80"/>
      <c r="I7" s="81"/>
      <c r="J7" s="79" t="s">
        <v>2</v>
      </c>
      <c r="K7" s="80"/>
      <c r="L7" s="80"/>
      <c r="M7" s="80"/>
      <c r="N7" s="80"/>
      <c r="O7" s="80"/>
      <c r="P7" s="80"/>
      <c r="Q7" s="81"/>
      <c r="R7" s="79" t="s">
        <v>3</v>
      </c>
      <c r="S7" s="80"/>
      <c r="T7" s="80"/>
      <c r="U7" s="80"/>
      <c r="V7" s="80"/>
      <c r="W7" s="80"/>
      <c r="X7" s="80"/>
      <c r="Y7" s="81"/>
      <c r="Z7" s="79" t="s">
        <v>4</v>
      </c>
      <c r="AA7" s="80"/>
      <c r="AB7" s="80"/>
      <c r="AC7" s="80"/>
      <c r="AD7" s="80"/>
      <c r="AE7" s="80"/>
      <c r="AF7" s="80"/>
      <c r="AG7" s="81"/>
      <c r="AH7" s="3"/>
      <c r="AI7" s="79" t="s">
        <v>5</v>
      </c>
      <c r="AJ7" s="80"/>
      <c r="AK7" s="80"/>
      <c r="AL7" s="80"/>
      <c r="AM7" s="80"/>
      <c r="AN7" s="80"/>
      <c r="AO7" s="80"/>
      <c r="AP7" s="81"/>
      <c r="AQ7" s="68" t="s">
        <v>6</v>
      </c>
      <c r="AR7" s="68"/>
      <c r="AS7" s="68"/>
      <c r="AT7" s="68"/>
      <c r="AU7" s="68"/>
      <c r="AV7" s="68"/>
      <c r="AW7" s="68"/>
      <c r="AX7" s="68"/>
      <c r="AY7" s="68" t="s">
        <v>7</v>
      </c>
      <c r="AZ7" s="68"/>
      <c r="BA7" s="68"/>
      <c r="BB7" s="68"/>
      <c r="BC7" s="68"/>
      <c r="BD7" s="68"/>
      <c r="BE7" s="68"/>
      <c r="BF7" s="68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1" t="str">
        <f>データ!I6</f>
        <v>法適用</v>
      </c>
      <c r="C8" s="72"/>
      <c r="D8" s="72"/>
      <c r="E8" s="72"/>
      <c r="F8" s="72"/>
      <c r="G8" s="72"/>
      <c r="H8" s="72"/>
      <c r="I8" s="73"/>
      <c r="J8" s="71" t="str">
        <f>データ!J6</f>
        <v>水道事業</v>
      </c>
      <c r="K8" s="72"/>
      <c r="L8" s="72"/>
      <c r="M8" s="72"/>
      <c r="N8" s="72"/>
      <c r="O8" s="72"/>
      <c r="P8" s="72"/>
      <c r="Q8" s="73"/>
      <c r="R8" s="71" t="str">
        <f>データ!K6</f>
        <v>末端給水事業</v>
      </c>
      <c r="S8" s="72"/>
      <c r="T8" s="72"/>
      <c r="U8" s="72"/>
      <c r="V8" s="72"/>
      <c r="W8" s="72"/>
      <c r="X8" s="72"/>
      <c r="Y8" s="73"/>
      <c r="Z8" s="71" t="str">
        <f>データ!L6</f>
        <v>A7</v>
      </c>
      <c r="AA8" s="72"/>
      <c r="AB8" s="72"/>
      <c r="AC8" s="72"/>
      <c r="AD8" s="72"/>
      <c r="AE8" s="72"/>
      <c r="AF8" s="72"/>
      <c r="AG8" s="73"/>
      <c r="AH8" s="3"/>
      <c r="AI8" s="74">
        <f>データ!Q6</f>
        <v>11537</v>
      </c>
      <c r="AJ8" s="75"/>
      <c r="AK8" s="75"/>
      <c r="AL8" s="75"/>
      <c r="AM8" s="75"/>
      <c r="AN8" s="75"/>
      <c r="AO8" s="75"/>
      <c r="AP8" s="76"/>
      <c r="AQ8" s="57">
        <f>データ!R6</f>
        <v>79.62</v>
      </c>
      <c r="AR8" s="57"/>
      <c r="AS8" s="57"/>
      <c r="AT8" s="57"/>
      <c r="AU8" s="57"/>
      <c r="AV8" s="57"/>
      <c r="AW8" s="57"/>
      <c r="AX8" s="57"/>
      <c r="AY8" s="57">
        <f>データ!S6</f>
        <v>144.9</v>
      </c>
      <c r="AZ8" s="57"/>
      <c r="BA8" s="57"/>
      <c r="BB8" s="57"/>
      <c r="BC8" s="57"/>
      <c r="BD8" s="57"/>
      <c r="BE8" s="57"/>
      <c r="BF8" s="57"/>
      <c r="BG8" s="3"/>
      <c r="BH8" s="3"/>
      <c r="BI8" s="3"/>
      <c r="BJ8" s="3"/>
      <c r="BK8" s="3"/>
      <c r="BL8" s="66" t="s">
        <v>9</v>
      </c>
      <c r="BM8" s="67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8" t="s">
        <v>11</v>
      </c>
      <c r="C9" s="68"/>
      <c r="D9" s="68"/>
      <c r="E9" s="68"/>
      <c r="F9" s="68"/>
      <c r="G9" s="68"/>
      <c r="H9" s="68"/>
      <c r="I9" s="68"/>
      <c r="J9" s="68" t="s">
        <v>12</v>
      </c>
      <c r="K9" s="68"/>
      <c r="L9" s="68"/>
      <c r="M9" s="68"/>
      <c r="N9" s="68"/>
      <c r="O9" s="68"/>
      <c r="P9" s="68"/>
      <c r="Q9" s="68"/>
      <c r="R9" s="68" t="s">
        <v>13</v>
      </c>
      <c r="S9" s="68"/>
      <c r="T9" s="68"/>
      <c r="U9" s="68"/>
      <c r="V9" s="68"/>
      <c r="W9" s="68"/>
      <c r="X9" s="68"/>
      <c r="Y9" s="68"/>
      <c r="Z9" s="68" t="s">
        <v>14</v>
      </c>
      <c r="AA9" s="68"/>
      <c r="AB9" s="68"/>
      <c r="AC9" s="68"/>
      <c r="AD9" s="68"/>
      <c r="AE9" s="68"/>
      <c r="AF9" s="68"/>
      <c r="AG9" s="68"/>
      <c r="AH9" s="3"/>
      <c r="AI9" s="68" t="s">
        <v>15</v>
      </c>
      <c r="AJ9" s="68"/>
      <c r="AK9" s="68"/>
      <c r="AL9" s="68"/>
      <c r="AM9" s="68"/>
      <c r="AN9" s="68"/>
      <c r="AO9" s="68"/>
      <c r="AP9" s="68"/>
      <c r="AQ9" s="68" t="s">
        <v>16</v>
      </c>
      <c r="AR9" s="68"/>
      <c r="AS9" s="68"/>
      <c r="AT9" s="68"/>
      <c r="AU9" s="68"/>
      <c r="AV9" s="68"/>
      <c r="AW9" s="68"/>
      <c r="AX9" s="68"/>
      <c r="AY9" s="68" t="s">
        <v>17</v>
      </c>
      <c r="AZ9" s="68"/>
      <c r="BA9" s="68"/>
      <c r="BB9" s="68"/>
      <c r="BC9" s="68"/>
      <c r="BD9" s="68"/>
      <c r="BE9" s="68"/>
      <c r="BF9" s="68"/>
      <c r="BG9" s="3"/>
      <c r="BH9" s="3"/>
      <c r="BI9" s="3"/>
      <c r="BJ9" s="3"/>
      <c r="BK9" s="3"/>
      <c r="BL9" s="69" t="s">
        <v>18</v>
      </c>
      <c r="BM9" s="7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57" t="str">
        <f>データ!M6</f>
        <v>-</v>
      </c>
      <c r="C10" s="57"/>
      <c r="D10" s="57"/>
      <c r="E10" s="57"/>
      <c r="F10" s="57"/>
      <c r="G10" s="57"/>
      <c r="H10" s="57"/>
      <c r="I10" s="57"/>
      <c r="J10" s="57">
        <f>データ!N6</f>
        <v>32.049999999999997</v>
      </c>
      <c r="K10" s="57"/>
      <c r="L10" s="57"/>
      <c r="M10" s="57"/>
      <c r="N10" s="57"/>
      <c r="O10" s="57"/>
      <c r="P10" s="57"/>
      <c r="Q10" s="57"/>
      <c r="R10" s="57">
        <f>データ!O6</f>
        <v>96.1</v>
      </c>
      <c r="S10" s="57"/>
      <c r="T10" s="57"/>
      <c r="U10" s="57"/>
      <c r="V10" s="57"/>
      <c r="W10" s="57"/>
      <c r="X10" s="57"/>
      <c r="Y10" s="57"/>
      <c r="Z10" s="65">
        <f>データ!P6</f>
        <v>3120</v>
      </c>
      <c r="AA10" s="65"/>
      <c r="AB10" s="65"/>
      <c r="AC10" s="65"/>
      <c r="AD10" s="65"/>
      <c r="AE10" s="65"/>
      <c r="AF10" s="65"/>
      <c r="AG10" s="65"/>
      <c r="AH10" s="2"/>
      <c r="AI10" s="65">
        <f>データ!T6</f>
        <v>10990</v>
      </c>
      <c r="AJ10" s="65"/>
      <c r="AK10" s="65"/>
      <c r="AL10" s="65"/>
      <c r="AM10" s="65"/>
      <c r="AN10" s="65"/>
      <c r="AO10" s="65"/>
      <c r="AP10" s="65"/>
      <c r="AQ10" s="57">
        <f>データ!U6</f>
        <v>15.86</v>
      </c>
      <c r="AR10" s="57"/>
      <c r="AS10" s="57"/>
      <c r="AT10" s="57"/>
      <c r="AU10" s="57"/>
      <c r="AV10" s="57"/>
      <c r="AW10" s="57"/>
      <c r="AX10" s="57"/>
      <c r="AY10" s="57">
        <f>データ!V6</f>
        <v>692.94</v>
      </c>
      <c r="AZ10" s="57"/>
      <c r="BA10" s="57"/>
      <c r="BB10" s="57"/>
      <c r="BC10" s="57"/>
      <c r="BD10" s="57"/>
      <c r="BE10" s="57"/>
      <c r="BF10" s="57"/>
      <c r="BG10" s="2"/>
      <c r="BH10" s="2"/>
      <c r="BI10" s="2"/>
      <c r="BJ10" s="2"/>
      <c r="BK10" s="2"/>
      <c r="BL10" s="58" t="s">
        <v>20</v>
      </c>
      <c r="BM10" s="59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22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>
      <c r="A14" s="2"/>
      <c r="B14" s="62" t="s">
        <v>23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41" t="s">
        <v>24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104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>
      <c r="A34" s="2"/>
      <c r="B34" s="16"/>
      <c r="C34" s="53" t="s">
        <v>25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26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27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28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7"/>
      <c r="BM44" s="48"/>
      <c r="BN44" s="48"/>
      <c r="BO44" s="48"/>
      <c r="BP44" s="48"/>
      <c r="BQ44" s="48"/>
      <c r="BR44" s="48"/>
      <c r="BS44" s="48"/>
      <c r="BT44" s="48"/>
      <c r="BU44" s="48"/>
      <c r="BV44" s="48"/>
      <c r="BW44" s="48"/>
      <c r="BX44" s="48"/>
      <c r="BY44" s="48"/>
      <c r="BZ44" s="49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29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105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16"/>
      <c r="C56" s="53" t="s">
        <v>30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31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32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33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54" t="s">
        <v>34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7"/>
      <c r="BM63" s="48"/>
      <c r="BN63" s="48"/>
      <c r="BO63" s="48"/>
      <c r="BP63" s="48"/>
      <c r="BQ63" s="48"/>
      <c r="BR63" s="48"/>
      <c r="BS63" s="48"/>
      <c r="BT63" s="48"/>
      <c r="BU63" s="48"/>
      <c r="BV63" s="48"/>
      <c r="BW63" s="48"/>
      <c r="BX63" s="48"/>
      <c r="BY63" s="48"/>
      <c r="BZ63" s="49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35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106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36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37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38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39</v>
      </c>
    </row>
  </sheetData>
  <sheetProtection password="8649" sheet="1" objects="1" scenarios="1" formatCells="0" formatColumns="0" formatRows="0"/>
  <mergeCells count="53">
    <mergeCell ref="B2:BZ4"/>
    <mergeCell ref="B6:AG6"/>
    <mergeCell ref="B7:I7"/>
    <mergeCell ref="J7:Q7"/>
    <mergeCell ref="R7:Y7"/>
    <mergeCell ref="Z7:AG7"/>
    <mergeCell ref="AI7:AP7"/>
    <mergeCell ref="AQ7:AX7"/>
    <mergeCell ref="AY7:BF7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L16:BZ44"/>
    <mergeCell ref="C34:P35"/>
    <mergeCell ref="R34:AE35"/>
    <mergeCell ref="AG34:AT35"/>
    <mergeCell ref="AV34:BI35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3" t="s">
        <v>49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5"/>
      <c r="W3" s="89" t="s">
        <v>50</v>
      </c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 t="s">
        <v>51</v>
      </c>
      <c r="DH3" s="82"/>
      <c r="DI3" s="82"/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</row>
    <row r="4" spans="1:143">
      <c r="A4" s="26" t="s">
        <v>52</v>
      </c>
      <c r="B4" s="28"/>
      <c r="C4" s="28"/>
      <c r="D4" s="28"/>
      <c r="E4" s="28"/>
      <c r="F4" s="28"/>
      <c r="G4" s="28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8"/>
      <c r="W4" s="82" t="s">
        <v>53</v>
      </c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 t="s">
        <v>54</v>
      </c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 t="s">
        <v>55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 t="s">
        <v>56</v>
      </c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 t="s">
        <v>57</v>
      </c>
      <c r="BP4" s="82"/>
      <c r="BQ4" s="82"/>
      <c r="BR4" s="82"/>
      <c r="BS4" s="82"/>
      <c r="BT4" s="82"/>
      <c r="BU4" s="82"/>
      <c r="BV4" s="82"/>
      <c r="BW4" s="82"/>
      <c r="BX4" s="82"/>
      <c r="BY4" s="82"/>
      <c r="BZ4" s="82" t="s">
        <v>58</v>
      </c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 t="s">
        <v>59</v>
      </c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 t="s">
        <v>60</v>
      </c>
      <c r="CW4" s="82"/>
      <c r="CX4" s="82"/>
      <c r="CY4" s="82"/>
      <c r="CZ4" s="82"/>
      <c r="DA4" s="82"/>
      <c r="DB4" s="82"/>
      <c r="DC4" s="82"/>
      <c r="DD4" s="82"/>
      <c r="DE4" s="82"/>
      <c r="DF4" s="82"/>
      <c r="DG4" s="82" t="s">
        <v>61</v>
      </c>
      <c r="DH4" s="82"/>
      <c r="DI4" s="82"/>
      <c r="DJ4" s="82"/>
      <c r="DK4" s="82"/>
      <c r="DL4" s="82"/>
      <c r="DM4" s="82"/>
      <c r="DN4" s="82"/>
      <c r="DO4" s="82"/>
      <c r="DP4" s="82"/>
      <c r="DQ4" s="82"/>
      <c r="DR4" s="82" t="s">
        <v>62</v>
      </c>
      <c r="DS4" s="82"/>
      <c r="DT4" s="82"/>
      <c r="DU4" s="82"/>
      <c r="DV4" s="82"/>
      <c r="DW4" s="82"/>
      <c r="DX4" s="82"/>
      <c r="DY4" s="82"/>
      <c r="DZ4" s="82"/>
      <c r="EA4" s="82"/>
      <c r="EB4" s="82"/>
      <c r="EC4" s="82" t="s">
        <v>63</v>
      </c>
      <c r="ED4" s="82"/>
      <c r="EE4" s="82"/>
      <c r="EF4" s="82"/>
      <c r="EG4" s="82"/>
      <c r="EH4" s="82"/>
      <c r="EI4" s="82"/>
      <c r="EJ4" s="82"/>
      <c r="EK4" s="82"/>
      <c r="EL4" s="82"/>
      <c r="EM4" s="82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2015</v>
      </c>
      <c r="C6" s="31">
        <f t="shared" ref="C6:V6" si="3">C7</f>
        <v>245623</v>
      </c>
      <c r="D6" s="31">
        <f t="shared" si="3"/>
        <v>46</v>
      </c>
      <c r="E6" s="31">
        <f t="shared" si="3"/>
        <v>1</v>
      </c>
      <c r="F6" s="31">
        <f t="shared" si="3"/>
        <v>0</v>
      </c>
      <c r="G6" s="31">
        <f t="shared" si="3"/>
        <v>1</v>
      </c>
      <c r="H6" s="31" t="str">
        <f t="shared" si="3"/>
        <v>三重県　紀宝町</v>
      </c>
      <c r="I6" s="31" t="str">
        <f t="shared" si="3"/>
        <v>法適用</v>
      </c>
      <c r="J6" s="31" t="str">
        <f t="shared" si="3"/>
        <v>水道事業</v>
      </c>
      <c r="K6" s="31" t="str">
        <f t="shared" si="3"/>
        <v>末端給水事業</v>
      </c>
      <c r="L6" s="31" t="str">
        <f t="shared" si="3"/>
        <v>A7</v>
      </c>
      <c r="M6" s="32" t="str">
        <f t="shared" si="3"/>
        <v>-</v>
      </c>
      <c r="N6" s="32">
        <f t="shared" si="3"/>
        <v>32.049999999999997</v>
      </c>
      <c r="O6" s="32">
        <f t="shared" si="3"/>
        <v>96.1</v>
      </c>
      <c r="P6" s="32">
        <f t="shared" si="3"/>
        <v>3120</v>
      </c>
      <c r="Q6" s="32">
        <f t="shared" si="3"/>
        <v>11537</v>
      </c>
      <c r="R6" s="32">
        <f t="shared" si="3"/>
        <v>79.62</v>
      </c>
      <c r="S6" s="32">
        <f t="shared" si="3"/>
        <v>144.9</v>
      </c>
      <c r="T6" s="32">
        <f t="shared" si="3"/>
        <v>10990</v>
      </c>
      <c r="U6" s="32">
        <f t="shared" si="3"/>
        <v>15.86</v>
      </c>
      <c r="V6" s="32">
        <f t="shared" si="3"/>
        <v>692.94</v>
      </c>
      <c r="W6" s="33">
        <f>IF(W7="",NA(),W7)</f>
        <v>86.03</v>
      </c>
      <c r="X6" s="33">
        <f t="shared" ref="X6:AF6" si="4">IF(X7="",NA(),X7)</f>
        <v>82.96</v>
      </c>
      <c r="Y6" s="33">
        <f t="shared" si="4"/>
        <v>83.16</v>
      </c>
      <c r="Z6" s="33">
        <f t="shared" si="4"/>
        <v>79.56</v>
      </c>
      <c r="AA6" s="33">
        <f t="shared" si="4"/>
        <v>104.36</v>
      </c>
      <c r="AB6" s="33">
        <f t="shared" si="4"/>
        <v>109.08</v>
      </c>
      <c r="AC6" s="33">
        <f t="shared" si="4"/>
        <v>108.33</v>
      </c>
      <c r="AD6" s="33">
        <f t="shared" si="4"/>
        <v>107.95</v>
      </c>
      <c r="AE6" s="33">
        <f t="shared" si="4"/>
        <v>109.49</v>
      </c>
      <c r="AF6" s="33">
        <f t="shared" si="4"/>
        <v>111.06</v>
      </c>
      <c r="AG6" s="32" t="str">
        <f>IF(AG7="","",IF(AG7="-","【-】","【"&amp;SUBSTITUTE(TEXT(AG7,"#,##0.00"),"-","△")&amp;"】"))</f>
        <v>【113.56】</v>
      </c>
      <c r="AH6" s="33">
        <f>IF(AH7="",NA(),AH7)</f>
        <v>175.04</v>
      </c>
      <c r="AI6" s="33">
        <f t="shared" ref="AI6:AQ6" si="5">IF(AI7="",NA(),AI7)</f>
        <v>185.92</v>
      </c>
      <c r="AJ6" s="33">
        <f t="shared" si="5"/>
        <v>211.54</v>
      </c>
      <c r="AK6" s="33">
        <f t="shared" si="5"/>
        <v>149.59</v>
      </c>
      <c r="AL6" s="33">
        <f t="shared" si="5"/>
        <v>123.31</v>
      </c>
      <c r="AM6" s="33">
        <f t="shared" si="5"/>
        <v>16.09</v>
      </c>
      <c r="AN6" s="33">
        <f t="shared" si="5"/>
        <v>15.69</v>
      </c>
      <c r="AO6" s="33">
        <f t="shared" si="5"/>
        <v>13.47</v>
      </c>
      <c r="AP6" s="33">
        <f t="shared" si="5"/>
        <v>9.49</v>
      </c>
      <c r="AQ6" s="33">
        <f t="shared" si="5"/>
        <v>9.35</v>
      </c>
      <c r="AR6" s="32" t="str">
        <f>IF(AR7="","",IF(AR7="-","【-】","【"&amp;SUBSTITUTE(TEXT(AR7,"#,##0.00"),"-","△")&amp;"】"))</f>
        <v>【0.87】</v>
      </c>
      <c r="AS6" s="33">
        <f>IF(AS7="",NA(),AS7)</f>
        <v>750.87</v>
      </c>
      <c r="AT6" s="33">
        <f t="shared" ref="AT6:BB6" si="6">IF(AT7="",NA(),AT7)</f>
        <v>693.77</v>
      </c>
      <c r="AU6" s="33">
        <f t="shared" si="6"/>
        <v>255.45</v>
      </c>
      <c r="AV6" s="33">
        <f t="shared" si="6"/>
        <v>85.63</v>
      </c>
      <c r="AW6" s="33">
        <f t="shared" si="6"/>
        <v>103.72</v>
      </c>
      <c r="AX6" s="33">
        <f t="shared" si="6"/>
        <v>1128.25</v>
      </c>
      <c r="AY6" s="33">
        <f t="shared" si="6"/>
        <v>1159.4100000000001</v>
      </c>
      <c r="AZ6" s="33">
        <f t="shared" si="6"/>
        <v>1081.23</v>
      </c>
      <c r="BA6" s="33">
        <f t="shared" si="6"/>
        <v>406.37</v>
      </c>
      <c r="BB6" s="33">
        <f t="shared" si="6"/>
        <v>398.29</v>
      </c>
      <c r="BC6" s="32" t="str">
        <f>IF(BC7="","",IF(BC7="-","【-】","【"&amp;SUBSTITUTE(TEXT(BC7,"#,##0.00"),"-","△")&amp;"】"))</f>
        <v>【262.74】</v>
      </c>
      <c r="BD6" s="33">
        <f>IF(BD7="",NA(),BD7)</f>
        <v>968.28</v>
      </c>
      <c r="BE6" s="33">
        <f t="shared" ref="BE6:BM6" si="7">IF(BE7="",NA(),BE7)</f>
        <v>920.4</v>
      </c>
      <c r="BF6" s="33">
        <f t="shared" si="7"/>
        <v>877.48</v>
      </c>
      <c r="BG6" s="33">
        <f t="shared" si="7"/>
        <v>737.29</v>
      </c>
      <c r="BH6" s="33">
        <f t="shared" si="7"/>
        <v>591.87</v>
      </c>
      <c r="BI6" s="33">
        <f t="shared" si="7"/>
        <v>474.06</v>
      </c>
      <c r="BJ6" s="33">
        <f t="shared" si="7"/>
        <v>458</v>
      </c>
      <c r="BK6" s="33">
        <f t="shared" si="7"/>
        <v>443.13</v>
      </c>
      <c r="BL6" s="33">
        <f t="shared" si="7"/>
        <v>442.54</v>
      </c>
      <c r="BM6" s="33">
        <f t="shared" si="7"/>
        <v>431</v>
      </c>
      <c r="BN6" s="32" t="str">
        <f>IF(BN7="","",IF(BN7="-","【-】","【"&amp;SUBSTITUTE(TEXT(BN7,"#,##0.00"),"-","△")&amp;"】"))</f>
        <v>【276.38】</v>
      </c>
      <c r="BO6" s="33">
        <f>IF(BO7="",NA(),BO7)</f>
        <v>66.459999999999994</v>
      </c>
      <c r="BP6" s="33">
        <f t="shared" ref="BP6:BX6" si="8">IF(BP7="",NA(),BP7)</f>
        <v>71.05</v>
      </c>
      <c r="BQ6" s="33">
        <f t="shared" si="8"/>
        <v>70.650000000000006</v>
      </c>
      <c r="BR6" s="33">
        <f t="shared" si="8"/>
        <v>67.36</v>
      </c>
      <c r="BS6" s="33">
        <f t="shared" si="8"/>
        <v>90.98</v>
      </c>
      <c r="BT6" s="33">
        <f t="shared" si="8"/>
        <v>96.62</v>
      </c>
      <c r="BU6" s="33">
        <f t="shared" si="8"/>
        <v>96.27</v>
      </c>
      <c r="BV6" s="33">
        <f t="shared" si="8"/>
        <v>95.4</v>
      </c>
      <c r="BW6" s="33">
        <f t="shared" si="8"/>
        <v>98.6</v>
      </c>
      <c r="BX6" s="33">
        <f t="shared" si="8"/>
        <v>100.82</v>
      </c>
      <c r="BY6" s="32" t="str">
        <f>IF(BY7="","",IF(BY7="-","【-】","【"&amp;SUBSTITUTE(TEXT(BY7,"#,##0.00"),"-","△")&amp;"】"))</f>
        <v>【104.99】</v>
      </c>
      <c r="BZ6" s="33">
        <f>IF(BZ7="",NA(),BZ7)</f>
        <v>209.83</v>
      </c>
      <c r="CA6" s="33">
        <f t="shared" ref="CA6:CI6" si="9">IF(CA7="",NA(),CA7)</f>
        <v>203.36</v>
      </c>
      <c r="CB6" s="33">
        <f t="shared" si="9"/>
        <v>204.79</v>
      </c>
      <c r="CC6" s="33">
        <f t="shared" si="9"/>
        <v>215.16</v>
      </c>
      <c r="CD6" s="33">
        <f t="shared" si="9"/>
        <v>187.56</v>
      </c>
      <c r="CE6" s="33">
        <f t="shared" si="9"/>
        <v>184.53</v>
      </c>
      <c r="CF6" s="33">
        <f t="shared" si="9"/>
        <v>186.94</v>
      </c>
      <c r="CG6" s="33">
        <f t="shared" si="9"/>
        <v>186.15</v>
      </c>
      <c r="CH6" s="33">
        <f t="shared" si="9"/>
        <v>181.67</v>
      </c>
      <c r="CI6" s="33">
        <f t="shared" si="9"/>
        <v>179.55</v>
      </c>
      <c r="CJ6" s="32" t="str">
        <f>IF(CJ7="","",IF(CJ7="-","【-】","【"&amp;SUBSTITUTE(TEXT(CJ7,"#,##0.00"),"-","△")&amp;"】"))</f>
        <v>【163.72】</v>
      </c>
      <c r="CK6" s="33">
        <f>IF(CK7="",NA(),CK7)</f>
        <v>72.88</v>
      </c>
      <c r="CL6" s="33">
        <f t="shared" ref="CL6:CT6" si="10">IF(CL7="",NA(),CL7)</f>
        <v>74.63</v>
      </c>
      <c r="CM6" s="33">
        <f t="shared" si="10"/>
        <v>78.290000000000006</v>
      </c>
      <c r="CN6" s="33">
        <f t="shared" si="10"/>
        <v>75.22</v>
      </c>
      <c r="CO6" s="33">
        <f t="shared" si="10"/>
        <v>69.069999999999993</v>
      </c>
      <c r="CP6" s="33">
        <f t="shared" si="10"/>
        <v>52.9</v>
      </c>
      <c r="CQ6" s="33">
        <f t="shared" si="10"/>
        <v>54.51</v>
      </c>
      <c r="CR6" s="33">
        <f t="shared" si="10"/>
        <v>54.47</v>
      </c>
      <c r="CS6" s="33">
        <f t="shared" si="10"/>
        <v>53.61</v>
      </c>
      <c r="CT6" s="33">
        <f t="shared" si="10"/>
        <v>53.52</v>
      </c>
      <c r="CU6" s="32" t="str">
        <f>IF(CU7="","",IF(CU7="-","【-】","【"&amp;SUBSTITUTE(TEXT(CU7,"#,##0.00"),"-","△")&amp;"】"))</f>
        <v>【59.76】</v>
      </c>
      <c r="CV6" s="33">
        <f>IF(CV7="",NA(),CV7)</f>
        <v>70.09</v>
      </c>
      <c r="CW6" s="33">
        <f t="shared" ref="CW6:DE6" si="11">IF(CW7="",NA(),CW7)</f>
        <v>66.91</v>
      </c>
      <c r="CX6" s="33">
        <f t="shared" si="11"/>
        <v>68.22</v>
      </c>
      <c r="CY6" s="33">
        <f t="shared" si="11"/>
        <v>69.97</v>
      </c>
      <c r="CZ6" s="33">
        <f t="shared" si="11"/>
        <v>75.260000000000005</v>
      </c>
      <c r="DA6" s="33">
        <f t="shared" si="11"/>
        <v>81.63</v>
      </c>
      <c r="DB6" s="33">
        <f t="shared" si="11"/>
        <v>81.790000000000006</v>
      </c>
      <c r="DC6" s="33">
        <f t="shared" si="11"/>
        <v>81.459999999999994</v>
      </c>
      <c r="DD6" s="33">
        <f t="shared" si="11"/>
        <v>81.31</v>
      </c>
      <c r="DE6" s="33">
        <f t="shared" si="11"/>
        <v>81.459999999999994</v>
      </c>
      <c r="DF6" s="32" t="str">
        <f>IF(DF7="","",IF(DF7="-","【-】","【"&amp;SUBSTITUTE(TEXT(DF7,"#,##0.00"),"-","△")&amp;"】"))</f>
        <v>【89.95】</v>
      </c>
      <c r="DG6" s="33">
        <f>IF(DG7="",NA(),DG7)</f>
        <v>40.76</v>
      </c>
      <c r="DH6" s="33">
        <f t="shared" ref="DH6:DP6" si="12">IF(DH7="",NA(),DH7)</f>
        <v>42.42</v>
      </c>
      <c r="DI6" s="33">
        <f t="shared" si="12"/>
        <v>44.18</v>
      </c>
      <c r="DJ6" s="33">
        <f t="shared" si="12"/>
        <v>51.5</v>
      </c>
      <c r="DK6" s="33">
        <f t="shared" si="12"/>
        <v>54.39</v>
      </c>
      <c r="DL6" s="33">
        <f t="shared" si="12"/>
        <v>37.25</v>
      </c>
      <c r="DM6" s="33">
        <f t="shared" si="12"/>
        <v>37.799999999999997</v>
      </c>
      <c r="DN6" s="33">
        <f t="shared" si="12"/>
        <v>38.520000000000003</v>
      </c>
      <c r="DO6" s="33">
        <f t="shared" si="12"/>
        <v>46.67</v>
      </c>
      <c r="DP6" s="33">
        <f t="shared" si="12"/>
        <v>47.7</v>
      </c>
      <c r="DQ6" s="32" t="str">
        <f>IF(DQ7="","",IF(DQ7="-","【-】","【"&amp;SUBSTITUTE(TEXT(DQ7,"#,##0.00"),"-","△")&amp;"】"))</f>
        <v>【47.18】</v>
      </c>
      <c r="DR6" s="33">
        <f>IF(DR7="",NA(),DR7)</f>
        <v>3.8</v>
      </c>
      <c r="DS6" s="33">
        <f t="shared" ref="DS6:EA6" si="13">IF(DS7="",NA(),DS7)</f>
        <v>5.14</v>
      </c>
      <c r="DT6" s="33">
        <f t="shared" si="13"/>
        <v>6.25</v>
      </c>
      <c r="DU6" s="33">
        <f t="shared" si="13"/>
        <v>8.34</v>
      </c>
      <c r="DV6" s="32">
        <f t="shared" si="13"/>
        <v>0</v>
      </c>
      <c r="DW6" s="33">
        <f t="shared" si="13"/>
        <v>7.9</v>
      </c>
      <c r="DX6" s="33">
        <f t="shared" si="13"/>
        <v>8.2200000000000006</v>
      </c>
      <c r="DY6" s="33">
        <f t="shared" si="13"/>
        <v>9.43</v>
      </c>
      <c r="DZ6" s="33">
        <f t="shared" si="13"/>
        <v>10.029999999999999</v>
      </c>
      <c r="EA6" s="33">
        <f t="shared" si="13"/>
        <v>7.26</v>
      </c>
      <c r="EB6" s="32" t="str">
        <f>IF(EB7="","",IF(EB7="-","【-】","【"&amp;SUBSTITUTE(TEXT(EB7,"#,##0.00"),"-","△")&amp;"】"))</f>
        <v>【13.18】</v>
      </c>
      <c r="EC6" s="33">
        <f>IF(EC7="",NA(),EC7)</f>
        <v>0.02</v>
      </c>
      <c r="ED6" s="33">
        <f t="shared" ref="ED6:EL6" si="14">IF(ED7="",NA(),ED7)</f>
        <v>0.19</v>
      </c>
      <c r="EE6" s="33">
        <f t="shared" si="14"/>
        <v>1.37</v>
      </c>
      <c r="EF6" s="33">
        <f t="shared" si="14"/>
        <v>0.7</v>
      </c>
      <c r="EG6" s="32">
        <f t="shared" si="14"/>
        <v>0</v>
      </c>
      <c r="EH6" s="33">
        <f t="shared" si="14"/>
        <v>0.5</v>
      </c>
      <c r="EI6" s="33">
        <f t="shared" si="14"/>
        <v>0.6</v>
      </c>
      <c r="EJ6" s="33">
        <f t="shared" si="14"/>
        <v>0.71</v>
      </c>
      <c r="EK6" s="33">
        <f t="shared" si="14"/>
        <v>0.68</v>
      </c>
      <c r="EL6" s="33">
        <f t="shared" si="14"/>
        <v>1.65</v>
      </c>
      <c r="EM6" s="32" t="str">
        <f>IF(EM7="","",IF(EM7="-","【-】","【"&amp;SUBSTITUTE(TEXT(EM7,"#,##0.00"),"-","△")&amp;"】"))</f>
        <v>【0.85】</v>
      </c>
    </row>
    <row r="7" spans="1:143" s="34" customFormat="1">
      <c r="A7" s="26"/>
      <c r="B7" s="35">
        <v>2015</v>
      </c>
      <c r="C7" s="35">
        <v>245623</v>
      </c>
      <c r="D7" s="35">
        <v>46</v>
      </c>
      <c r="E7" s="35">
        <v>1</v>
      </c>
      <c r="F7" s="35">
        <v>0</v>
      </c>
      <c r="G7" s="35">
        <v>1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>
        <v>32.049999999999997</v>
      </c>
      <c r="O7" s="36">
        <v>96.1</v>
      </c>
      <c r="P7" s="36">
        <v>3120</v>
      </c>
      <c r="Q7" s="36">
        <v>11537</v>
      </c>
      <c r="R7" s="36">
        <v>79.62</v>
      </c>
      <c r="S7" s="36">
        <v>144.9</v>
      </c>
      <c r="T7" s="36">
        <v>10990</v>
      </c>
      <c r="U7" s="36">
        <v>15.86</v>
      </c>
      <c r="V7" s="36">
        <v>692.94</v>
      </c>
      <c r="W7" s="36">
        <v>86.03</v>
      </c>
      <c r="X7" s="36">
        <v>82.96</v>
      </c>
      <c r="Y7" s="36">
        <v>83.16</v>
      </c>
      <c r="Z7" s="36">
        <v>79.56</v>
      </c>
      <c r="AA7" s="36">
        <v>104.36</v>
      </c>
      <c r="AB7" s="36">
        <v>109.08</v>
      </c>
      <c r="AC7" s="36">
        <v>108.33</v>
      </c>
      <c r="AD7" s="36">
        <v>107.95</v>
      </c>
      <c r="AE7" s="36">
        <v>109.49</v>
      </c>
      <c r="AF7" s="36">
        <v>111.06</v>
      </c>
      <c r="AG7" s="36">
        <v>113.56</v>
      </c>
      <c r="AH7" s="36">
        <v>175.04</v>
      </c>
      <c r="AI7" s="36">
        <v>185.92</v>
      </c>
      <c r="AJ7" s="36">
        <v>211.54</v>
      </c>
      <c r="AK7" s="36">
        <v>149.59</v>
      </c>
      <c r="AL7" s="36">
        <v>123.31</v>
      </c>
      <c r="AM7" s="36">
        <v>16.09</v>
      </c>
      <c r="AN7" s="36">
        <v>15.69</v>
      </c>
      <c r="AO7" s="36">
        <v>13.47</v>
      </c>
      <c r="AP7" s="36">
        <v>9.49</v>
      </c>
      <c r="AQ7" s="36">
        <v>9.35</v>
      </c>
      <c r="AR7" s="36">
        <v>0.87</v>
      </c>
      <c r="AS7" s="36">
        <v>750.87</v>
      </c>
      <c r="AT7" s="36">
        <v>693.77</v>
      </c>
      <c r="AU7" s="36">
        <v>255.45</v>
      </c>
      <c r="AV7" s="36">
        <v>85.63</v>
      </c>
      <c r="AW7" s="36">
        <v>103.72</v>
      </c>
      <c r="AX7" s="36">
        <v>1128.25</v>
      </c>
      <c r="AY7" s="36">
        <v>1159.4100000000001</v>
      </c>
      <c r="AZ7" s="36">
        <v>1081.23</v>
      </c>
      <c r="BA7" s="36">
        <v>406.37</v>
      </c>
      <c r="BB7" s="36">
        <v>398.29</v>
      </c>
      <c r="BC7" s="36">
        <v>262.74</v>
      </c>
      <c r="BD7" s="36">
        <v>968.28</v>
      </c>
      <c r="BE7" s="36">
        <v>920.4</v>
      </c>
      <c r="BF7" s="36">
        <v>877.48</v>
      </c>
      <c r="BG7" s="36">
        <v>737.29</v>
      </c>
      <c r="BH7" s="36">
        <v>591.87</v>
      </c>
      <c r="BI7" s="36">
        <v>474.06</v>
      </c>
      <c r="BJ7" s="36">
        <v>458</v>
      </c>
      <c r="BK7" s="36">
        <v>443.13</v>
      </c>
      <c r="BL7" s="36">
        <v>442.54</v>
      </c>
      <c r="BM7" s="36">
        <v>431</v>
      </c>
      <c r="BN7" s="36">
        <v>276.38</v>
      </c>
      <c r="BO7" s="36">
        <v>66.459999999999994</v>
      </c>
      <c r="BP7" s="36">
        <v>71.05</v>
      </c>
      <c r="BQ7" s="36">
        <v>70.650000000000006</v>
      </c>
      <c r="BR7" s="36">
        <v>67.36</v>
      </c>
      <c r="BS7" s="36">
        <v>90.98</v>
      </c>
      <c r="BT7" s="36">
        <v>96.62</v>
      </c>
      <c r="BU7" s="36">
        <v>96.27</v>
      </c>
      <c r="BV7" s="36">
        <v>95.4</v>
      </c>
      <c r="BW7" s="36">
        <v>98.6</v>
      </c>
      <c r="BX7" s="36">
        <v>100.82</v>
      </c>
      <c r="BY7" s="36">
        <v>104.99</v>
      </c>
      <c r="BZ7" s="36">
        <v>209.83</v>
      </c>
      <c r="CA7" s="36">
        <v>203.36</v>
      </c>
      <c r="CB7" s="36">
        <v>204.79</v>
      </c>
      <c r="CC7" s="36">
        <v>215.16</v>
      </c>
      <c r="CD7" s="36">
        <v>187.56</v>
      </c>
      <c r="CE7" s="36">
        <v>184.53</v>
      </c>
      <c r="CF7" s="36">
        <v>186.94</v>
      </c>
      <c r="CG7" s="36">
        <v>186.15</v>
      </c>
      <c r="CH7" s="36">
        <v>181.67</v>
      </c>
      <c r="CI7" s="36">
        <v>179.55</v>
      </c>
      <c r="CJ7" s="36">
        <v>163.72</v>
      </c>
      <c r="CK7" s="36">
        <v>72.88</v>
      </c>
      <c r="CL7" s="36">
        <v>74.63</v>
      </c>
      <c r="CM7" s="36">
        <v>78.290000000000006</v>
      </c>
      <c r="CN7" s="36">
        <v>75.22</v>
      </c>
      <c r="CO7" s="36">
        <v>69.069999999999993</v>
      </c>
      <c r="CP7" s="36">
        <v>52.9</v>
      </c>
      <c r="CQ7" s="36">
        <v>54.51</v>
      </c>
      <c r="CR7" s="36">
        <v>54.47</v>
      </c>
      <c r="CS7" s="36">
        <v>53.61</v>
      </c>
      <c r="CT7" s="36">
        <v>53.52</v>
      </c>
      <c r="CU7" s="36">
        <v>59.76</v>
      </c>
      <c r="CV7" s="36">
        <v>70.09</v>
      </c>
      <c r="CW7" s="36">
        <v>66.91</v>
      </c>
      <c r="CX7" s="36">
        <v>68.22</v>
      </c>
      <c r="CY7" s="36">
        <v>69.97</v>
      </c>
      <c r="CZ7" s="36">
        <v>75.260000000000005</v>
      </c>
      <c r="DA7" s="36">
        <v>81.63</v>
      </c>
      <c r="DB7" s="36">
        <v>81.790000000000006</v>
      </c>
      <c r="DC7" s="36">
        <v>81.459999999999994</v>
      </c>
      <c r="DD7" s="36">
        <v>81.31</v>
      </c>
      <c r="DE7" s="36">
        <v>81.459999999999994</v>
      </c>
      <c r="DF7" s="36">
        <v>89.95</v>
      </c>
      <c r="DG7" s="36">
        <v>40.76</v>
      </c>
      <c r="DH7" s="36">
        <v>42.42</v>
      </c>
      <c r="DI7" s="36">
        <v>44.18</v>
      </c>
      <c r="DJ7" s="36">
        <v>51.5</v>
      </c>
      <c r="DK7" s="36">
        <v>54.39</v>
      </c>
      <c r="DL7" s="36">
        <v>37.25</v>
      </c>
      <c r="DM7" s="36">
        <v>37.799999999999997</v>
      </c>
      <c r="DN7" s="36">
        <v>38.520000000000003</v>
      </c>
      <c r="DO7" s="36">
        <v>46.67</v>
      </c>
      <c r="DP7" s="36">
        <v>47.7</v>
      </c>
      <c r="DQ7" s="36">
        <v>47.18</v>
      </c>
      <c r="DR7" s="36">
        <v>3.8</v>
      </c>
      <c r="DS7" s="36">
        <v>5.14</v>
      </c>
      <c r="DT7" s="36">
        <v>6.25</v>
      </c>
      <c r="DU7" s="36">
        <v>8.34</v>
      </c>
      <c r="DV7" s="36">
        <v>0</v>
      </c>
      <c r="DW7" s="36">
        <v>7.9</v>
      </c>
      <c r="DX7" s="36">
        <v>8.2200000000000006</v>
      </c>
      <c r="DY7" s="36">
        <v>9.43</v>
      </c>
      <c r="DZ7" s="36">
        <v>10.029999999999999</v>
      </c>
      <c r="EA7" s="36">
        <v>7.26</v>
      </c>
      <c r="EB7" s="36">
        <v>13.18</v>
      </c>
      <c r="EC7" s="36">
        <v>0.02</v>
      </c>
      <c r="ED7" s="36">
        <v>0.19</v>
      </c>
      <c r="EE7" s="36">
        <v>1.37</v>
      </c>
      <c r="EF7" s="36">
        <v>0.7</v>
      </c>
      <c r="EG7" s="36">
        <v>0</v>
      </c>
      <c r="EH7" s="36">
        <v>0.5</v>
      </c>
      <c r="EI7" s="36">
        <v>0.6</v>
      </c>
      <c r="EJ7" s="36">
        <v>0.71</v>
      </c>
      <c r="EK7" s="36">
        <v>0.68</v>
      </c>
      <c r="EL7" s="36">
        <v>1.65</v>
      </c>
      <c r="EM7" s="36">
        <v>0.85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8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8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8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8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8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8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8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8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8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8"/>
    </row>
    <row r="9" spans="1:143">
      <c r="A9" s="39"/>
      <c r="B9" s="39" t="s">
        <v>99</v>
      </c>
      <c r="C9" s="39" t="s">
        <v>100</v>
      </c>
      <c r="D9" s="39" t="s">
        <v>101</v>
      </c>
      <c r="E9" s="39" t="s">
        <v>102</v>
      </c>
      <c r="F9" s="39" t="s">
        <v>103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9" t="s">
        <v>43</v>
      </c>
      <c r="B10" s="40">
        <f>DATEVALUE($B$6-4&amp;"年1月1日")</f>
        <v>40544</v>
      </c>
      <c r="C10" s="40">
        <f>DATEVALUE($B$6-3&amp;"年1月1日")</f>
        <v>40909</v>
      </c>
      <c r="D10" s="40">
        <f>DATEVALUE($B$6-2&amp;"年1月1日")</f>
        <v>41275</v>
      </c>
      <c r="E10" s="40">
        <f>DATEVALUE($B$6-1&amp;"年1月1日")</f>
        <v>41640</v>
      </c>
      <c r="F10" s="40">
        <f>DATEVALUE($B$6&amp;"年1月1日")</f>
        <v>42005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2017-02-08T01:18:11Z</cp:lastPrinted>
  <dcterms:created xsi:type="dcterms:W3CDTF">2017-02-01T08:43:49Z</dcterms:created>
  <dcterms:modified xsi:type="dcterms:W3CDTF">2017-02-22T02:08:10Z</dcterms:modified>
  <cp:category/>
</cp:coreProperties>
</file>